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431" windowWidth="7095" windowHeight="11970" activeTab="0"/>
  </bookViews>
  <sheets>
    <sheet name="Standard Configuration" sheetId="1" r:id="rId1"/>
    <sheet name="Other configurations" sheetId="2" r:id="rId2"/>
  </sheets>
  <definedNames/>
  <calcPr fullCalcOnLoad="1"/>
</workbook>
</file>

<file path=xl/sharedStrings.xml><?xml version="1.0" encoding="utf-8"?>
<sst xmlns="http://schemas.openxmlformats.org/spreadsheetml/2006/main" count="680" uniqueCount="272">
  <si>
    <t>short quadrupole</t>
  </si>
  <si>
    <t>long quadrupole</t>
  </si>
  <si>
    <t>name of magnet</t>
  </si>
  <si>
    <t>embedded octupole</t>
  </si>
  <si>
    <t>position of center</t>
  </si>
  <si>
    <t>cost book</t>
  </si>
  <si>
    <t>sum of effective lengths + gaps between magnets</t>
  </si>
  <si>
    <t>PSP number</t>
  </si>
  <si>
    <t>Super-FRS</t>
  </si>
  <si>
    <t>2.4.2.3.5</t>
  </si>
  <si>
    <t>2.4.2.2.3</t>
  </si>
  <si>
    <t>2.4.2.2.4</t>
  </si>
  <si>
    <t>2.4.2.3.2</t>
  </si>
  <si>
    <t>Ring Branch</t>
  </si>
  <si>
    <t>High Energy Branch</t>
  </si>
  <si>
    <t>2.4.2.4.1</t>
  </si>
  <si>
    <t>Low Energy Branch</t>
  </si>
  <si>
    <t>Energy Buncher</t>
  </si>
  <si>
    <t>2.4.2.2.5</t>
  </si>
  <si>
    <t>2.4.2.2.6</t>
  </si>
  <si>
    <t>2.4.2.3.6</t>
  </si>
  <si>
    <t>HEBT after Ring Branch</t>
  </si>
  <si>
    <t>2.3.2.2.8</t>
  </si>
  <si>
    <t>2.3.2.2.7</t>
  </si>
  <si>
    <t>HEBT</t>
  </si>
  <si>
    <t>R3B</t>
  </si>
  <si>
    <t>in R3B after High Energy Branch</t>
  </si>
  <si>
    <t xml:space="preserve"> </t>
  </si>
  <si>
    <t>magnet 1</t>
  </si>
  <si>
    <t>magnet 2</t>
  </si>
  <si>
    <t>magnet 3</t>
  </si>
  <si>
    <t>type of magnet</t>
  </si>
  <si>
    <t>effective length</t>
  </si>
  <si>
    <t>effective length (m)</t>
  </si>
  <si>
    <t>distance</t>
  </si>
  <si>
    <t>long multiplet quadrupole</t>
  </si>
  <si>
    <t>multiplet sextupole</t>
  </si>
  <si>
    <t>steering magnet</t>
  </si>
  <si>
    <t>Fine Focusing System (before target)</t>
  </si>
  <si>
    <t>1.2 m</t>
  </si>
  <si>
    <t>0.5 m</t>
  </si>
  <si>
    <t>short multiplet quadrupole</t>
  </si>
  <si>
    <t>0.8 m</t>
  </si>
  <si>
    <t>alternative name</t>
  </si>
  <si>
    <t>maximum allowed length from flange to flange</t>
  </si>
  <si>
    <t>0.4 m</t>
  </si>
  <si>
    <t>0.25 m</t>
  </si>
  <si>
    <t xml:space="preserve">Magnet Multiplet
</t>
  </si>
  <si>
    <t>ID Number</t>
  </si>
  <si>
    <t>Magnet Multiplet
ID Number</t>
  </si>
  <si>
    <t>position of center, x</t>
  </si>
  <si>
    <t>position of center, y</t>
  </si>
  <si>
    <t>position of center x</t>
  </si>
  <si>
    <t>position of center y</t>
  </si>
  <si>
    <t>1.2.5.1.1.1</t>
  </si>
  <si>
    <t>FPF2YMQ11</t>
  </si>
  <si>
    <t>FPF2YMQ12</t>
  </si>
  <si>
    <t>FPF2YMQ13</t>
  </si>
  <si>
    <t>FPF3YMQ11</t>
  </si>
  <si>
    <t>FPF3YMQ12</t>
  </si>
  <si>
    <t>FPF3YMQ13</t>
  </si>
  <si>
    <t>FPF3YMK14</t>
  </si>
  <si>
    <t>TFF1YMQ04</t>
  </si>
  <si>
    <t>TFF1YMQ06</t>
  </si>
  <si>
    <t>TFF1YMQ09</t>
  </si>
  <si>
    <t>FLF4YMQ11</t>
  </si>
  <si>
    <t>FPF4YMQ11</t>
  </si>
  <si>
    <t>FMF1YMQ11</t>
  </si>
  <si>
    <t>FMF1YMQ21</t>
  </si>
  <si>
    <t>FMF2YMQ11</t>
  </si>
  <si>
    <t>FMF2YMQ21</t>
  </si>
  <si>
    <t>FMF3YMQ11</t>
  </si>
  <si>
    <t>FMF3YMQ21</t>
  </si>
  <si>
    <t>FHF1YMQ11</t>
  </si>
  <si>
    <t>FHF1YMQ21</t>
  </si>
  <si>
    <t>FRF1YMQ11</t>
  </si>
  <si>
    <t>FRF2YMQ11</t>
  </si>
  <si>
    <t>FRF2YMQ21</t>
  </si>
  <si>
    <t>FRF3YMQ11</t>
  </si>
  <si>
    <t>FRF3YMQ21</t>
  </si>
  <si>
    <t>FLF1YMQ11</t>
  </si>
  <si>
    <t>FLF2YMQ11</t>
  </si>
  <si>
    <t>FLF2YMQ21</t>
  </si>
  <si>
    <t>FLF3YMQ11</t>
  </si>
  <si>
    <t>FHF2YMQ11</t>
  </si>
  <si>
    <t>magnet 4</t>
  </si>
  <si>
    <t>FPF4KV11</t>
  </si>
  <si>
    <t>FPF2KS12</t>
  </si>
  <si>
    <t>FPF2KS13</t>
  </si>
  <si>
    <t>FPF2KS14</t>
  </si>
  <si>
    <t>FPF3KS11</t>
  </si>
  <si>
    <t>FPF3KS12</t>
  </si>
  <si>
    <t>FPF3KS13</t>
  </si>
  <si>
    <t>FPF4KS11</t>
  </si>
  <si>
    <t>FMF1KS11</t>
  </si>
  <si>
    <t>FMF1KS21</t>
  </si>
  <si>
    <t>FMF1KS22</t>
  </si>
  <si>
    <t>FMF1KS23</t>
  </si>
  <si>
    <t>FMF2KS11</t>
  </si>
  <si>
    <t>FMF2KV11</t>
  </si>
  <si>
    <t>FMF2KS12</t>
  </si>
  <si>
    <t>FMF2KS21</t>
  </si>
  <si>
    <t>FMF2KV21</t>
  </si>
  <si>
    <t>FMF2KS22</t>
  </si>
  <si>
    <t>FMF3KS11</t>
  </si>
  <si>
    <t>FMF3KS12</t>
  </si>
  <si>
    <t>FMF3KS21</t>
  </si>
  <si>
    <t>FMF3KS22</t>
  </si>
  <si>
    <t>FHF1KS11</t>
  </si>
  <si>
    <t>FHF1KS12</t>
  </si>
  <si>
    <t>FHF1KV11</t>
  </si>
  <si>
    <t>FHF1KS13</t>
  </si>
  <si>
    <t>FHF1KS21</t>
  </si>
  <si>
    <t>FHF1KV21</t>
  </si>
  <si>
    <t>FRF1KS11</t>
  </si>
  <si>
    <t>FRF1KS12</t>
  </si>
  <si>
    <t>FRF2KS11</t>
  </si>
  <si>
    <t>FRF2KS12</t>
  </si>
  <si>
    <t>FRF2KS21</t>
  </si>
  <si>
    <t>FRF2KS22</t>
  </si>
  <si>
    <t>FRF3KS11</t>
  </si>
  <si>
    <t>FRF3KS12</t>
  </si>
  <si>
    <t>FRF3KV11</t>
  </si>
  <si>
    <t>FRF3KS13</t>
  </si>
  <si>
    <t>FRF3KS21</t>
  </si>
  <si>
    <t>FRF3KV21</t>
  </si>
  <si>
    <t>FLF1KS11</t>
  </si>
  <si>
    <t>FLF2KS11</t>
  </si>
  <si>
    <t>FLF2KS12</t>
  </si>
  <si>
    <t>FLF2KV11</t>
  </si>
  <si>
    <t>FLF2KS13</t>
  </si>
  <si>
    <t>FLF2KS21</t>
  </si>
  <si>
    <t>FLF2KV21</t>
  </si>
  <si>
    <t>FQ3 FLF2QT11</t>
  </si>
  <si>
    <t>FQ4 FRF3QT12</t>
  </si>
  <si>
    <t>FO2 FPF2KO11</t>
  </si>
  <si>
    <t>FO2 FRF3KO23</t>
  </si>
  <si>
    <t>FO2 FLF2KO13</t>
  </si>
  <si>
    <t>FPF4QT11</t>
  </si>
  <si>
    <t xml:space="preserve">sextupole </t>
  </si>
  <si>
    <r>
      <t>sextupole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or </t>
    </r>
    <r>
      <rPr>
        <sz val="10"/>
        <color indexed="11"/>
        <rFont val="Arial"/>
        <family val="2"/>
      </rPr>
      <t xml:space="preserve">steering dipole </t>
    </r>
  </si>
  <si>
    <t>FPF4KO11</t>
  </si>
  <si>
    <t>FPF3QT12</t>
  </si>
  <si>
    <t>FPF3QT13</t>
  </si>
  <si>
    <t>FPF3KO13</t>
  </si>
  <si>
    <t>FPF4QT13</t>
  </si>
  <si>
    <t>FPF4QT12</t>
  </si>
  <si>
    <t>FPF4KO13</t>
  </si>
  <si>
    <t>FMF1QT11</t>
  </si>
  <si>
    <t>FMF1QT12</t>
  </si>
  <si>
    <t>FMF1QT13</t>
  </si>
  <si>
    <t>FMF1KO13</t>
  </si>
  <si>
    <t>FMF1KO11</t>
  </si>
  <si>
    <t>FMF1QT21</t>
  </si>
  <si>
    <t>FMF1QT22</t>
  </si>
  <si>
    <t>FMF1QT23</t>
  </si>
  <si>
    <t>FMF1KO21</t>
  </si>
  <si>
    <t>FMF1KO23</t>
  </si>
  <si>
    <t>FMF2QT11</t>
  </si>
  <si>
    <t>FMF2QT12</t>
  </si>
  <si>
    <t>FMF2QT13</t>
  </si>
  <si>
    <t>FMF2KO11</t>
  </si>
  <si>
    <t>FMF2K013</t>
  </si>
  <si>
    <t>FMF2QT21</t>
  </si>
  <si>
    <t>FMF2QT22</t>
  </si>
  <si>
    <t>FMF2QT23</t>
  </si>
  <si>
    <t>FMF2KO21</t>
  </si>
  <si>
    <t>FMF2KO23</t>
  </si>
  <si>
    <t>FMF3QT11</t>
  </si>
  <si>
    <t>FMF3KO11</t>
  </si>
  <si>
    <t>FMF3QT12</t>
  </si>
  <si>
    <t>FMF3QT13</t>
  </si>
  <si>
    <t>FMF3KO13</t>
  </si>
  <si>
    <t>FMF3QT21</t>
  </si>
  <si>
    <t>FMF3KO21</t>
  </si>
  <si>
    <t>FMF3QT22</t>
  </si>
  <si>
    <t>FMF3QT23</t>
  </si>
  <si>
    <t>FMF3KO23</t>
  </si>
  <si>
    <t>FHF1QT11</t>
  </si>
  <si>
    <t>FHF1KO11</t>
  </si>
  <si>
    <t>FHF1QT12</t>
  </si>
  <si>
    <t>FHF1QT13</t>
  </si>
  <si>
    <t>FHF1KO13</t>
  </si>
  <si>
    <t>FHF1QT21</t>
  </si>
  <si>
    <t>FHF1KO21</t>
  </si>
  <si>
    <t>FHF1QT22</t>
  </si>
  <si>
    <t>FHF1QT23</t>
  </si>
  <si>
    <t>FHF1KO23</t>
  </si>
  <si>
    <t>0.3 m</t>
  </si>
  <si>
    <t>TFF1KH02</t>
  </si>
  <si>
    <t>TFF1QS04</t>
  </si>
  <si>
    <t xml:space="preserve"> TFF1KV02</t>
  </si>
  <si>
    <t>TFF1QS05</t>
  </si>
  <si>
    <t>TFF1QS08</t>
  </si>
  <si>
    <t>TFF1QS07</t>
  </si>
  <si>
    <t>TFF1QS06</t>
  </si>
  <si>
    <t>TFF1QS09</t>
  </si>
  <si>
    <t>TFF1QS10</t>
  </si>
  <si>
    <t>TFF1QS11</t>
  </si>
  <si>
    <t>FPF3KV11</t>
  </si>
  <si>
    <t>FPF3KS14</t>
  </si>
  <si>
    <t>FLF4QT12</t>
  </si>
  <si>
    <t>FLF4KO12</t>
  </si>
  <si>
    <t>FLF4QT11</t>
  </si>
  <si>
    <t>FLF4KO11</t>
  </si>
  <si>
    <t>FLF3QT11</t>
  </si>
  <si>
    <t>FLF3KO11</t>
  </si>
  <si>
    <t>FLF3QT12</t>
  </si>
  <si>
    <t>FLF3QT13</t>
  </si>
  <si>
    <t>FLF3KO13</t>
  </si>
  <si>
    <t>FHF2QT11</t>
  </si>
  <si>
    <t>FHF2QT13</t>
  </si>
  <si>
    <t>FLF2QT21</t>
  </si>
  <si>
    <t>FLF2KO21</t>
  </si>
  <si>
    <t>FLF2QT22</t>
  </si>
  <si>
    <t>FLF2QT23</t>
  </si>
  <si>
    <t>FLF2KO23</t>
  </si>
  <si>
    <t>FLF2QT13</t>
  </si>
  <si>
    <t>FLF2QT12</t>
  </si>
  <si>
    <t>FLF1QT12</t>
  </si>
  <si>
    <t>FLF1QT13</t>
  </si>
  <si>
    <t>FLF1KO13</t>
  </si>
  <si>
    <t>FLF1QT11</t>
  </si>
  <si>
    <t>FLF1KO11</t>
  </si>
  <si>
    <t>FLF2KO11</t>
  </si>
  <si>
    <t>FRF3KO21</t>
  </si>
  <si>
    <t>FRF3QT21</t>
  </si>
  <si>
    <t>FRF3QT22</t>
  </si>
  <si>
    <t>FRF3QT23</t>
  </si>
  <si>
    <t>FRF3QT13</t>
  </si>
  <si>
    <t>FRF3KO13</t>
  </si>
  <si>
    <t>FRF3KO11</t>
  </si>
  <si>
    <t>FRF3QT11</t>
  </si>
  <si>
    <t>FRF2QT21</t>
  </si>
  <si>
    <t>FRF2KO21</t>
  </si>
  <si>
    <t>FRF2QT22</t>
  </si>
  <si>
    <t>FRF2QT23</t>
  </si>
  <si>
    <t>FRF2KO23</t>
  </si>
  <si>
    <t>FRF2QT11</t>
  </si>
  <si>
    <t>FRF2KO11</t>
  </si>
  <si>
    <t>FRF2QT12</t>
  </si>
  <si>
    <t>FRF2QT13</t>
  </si>
  <si>
    <t>FRF2KO13</t>
  </si>
  <si>
    <t>FRF1QT13</t>
  </si>
  <si>
    <t>FRF1QT12</t>
  </si>
  <si>
    <t>FRF1QT11</t>
  </si>
  <si>
    <t>FRF1KO11</t>
  </si>
  <si>
    <t>FRF1KO13</t>
  </si>
  <si>
    <t>FHF2QT12</t>
  </si>
  <si>
    <t>FPF2QT11</t>
  </si>
  <si>
    <t>FPF2QT12</t>
  </si>
  <si>
    <t>FPF2QT13</t>
  </si>
  <si>
    <t>FPF3QT11</t>
  </si>
  <si>
    <t>FHF2KO11</t>
  </si>
  <si>
    <t>FHF2KO13</t>
  </si>
  <si>
    <t>FHF2KV11</t>
  </si>
  <si>
    <t>Spare Multiplets</t>
  </si>
  <si>
    <t>FREXYMQ01</t>
  </si>
  <si>
    <t>FREXQS01</t>
  </si>
  <si>
    <t>FREXQS02</t>
  </si>
  <si>
    <t>FREXQS03</t>
  </si>
  <si>
    <t>FSP1YMQ01</t>
  </si>
  <si>
    <t>FSP1KS01</t>
  </si>
  <si>
    <t>FSP1QT01</t>
  </si>
  <si>
    <t>FSP2YMQ01</t>
  </si>
  <si>
    <t>FSP2QT01</t>
  </si>
  <si>
    <t>FSP2KS01</t>
  </si>
  <si>
    <t>FSP2QT02</t>
  </si>
  <si>
    <t>FSP2KV01</t>
  </si>
  <si>
    <t>FSP2QT03</t>
  </si>
  <si>
    <t>FSP2KO01</t>
  </si>
  <si>
    <t>FSP2KO03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</si>
</sst>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&quot;m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0.0"/>
    <numFmt numFmtId="176" formatCode="0.000"/>
    <numFmt numFmtId="177" formatCode="0.0000"/>
    <numFmt numFmtId="178" formatCode="[$-407]dddd\,\ d\.\ mmmm\ yyyy"/>
    <numFmt numFmtId="179" formatCode="00000"/>
    <numFmt numFmtId="180" formatCode="0.00000"/>
    <numFmt numFmtId="181" formatCode="#,###"/>
    <numFmt numFmtId="182" formatCode="0.000000000"/>
    <numFmt numFmtId="183" formatCode="0.00000000"/>
    <numFmt numFmtId="184" formatCode="0.0000000"/>
    <numFmt numFmtId="185" formatCode="0.000000"/>
    <numFmt numFmtId="186" formatCode="0.0\ &quot;m&quot;"/>
  </numFmts>
  <fonts count="43">
    <font>
      <sz val="10"/>
      <name val="Arial"/>
      <family val="0"/>
    </font>
    <font>
      <sz val="8"/>
      <name val="Arial"/>
      <family val="0"/>
    </font>
    <font>
      <sz val="10"/>
      <color indexed="11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0" fillId="36" borderId="0" xfId="0" applyFont="1" applyFill="1" applyAlignment="1">
      <alignment horizontal="center" wrapText="1"/>
    </xf>
    <xf numFmtId="16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35" borderId="0" xfId="0" applyFont="1" applyFill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3" xfId="0" applyBorder="1" applyAlignment="1">
      <alignment/>
    </xf>
    <xf numFmtId="164" fontId="0" fillId="0" borderId="17" xfId="0" applyNumberFormat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0" fillId="0" borderId="14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 vertical="center" wrapText="1"/>
    </xf>
    <xf numFmtId="164" fontId="0" fillId="0" borderId="20" xfId="0" applyNumberFormat="1" applyBorder="1" applyAlignment="1">
      <alignment horizontal="right"/>
    </xf>
    <xf numFmtId="164" fontId="0" fillId="0" borderId="20" xfId="0" applyNumberFormat="1" applyBorder="1" applyAlignment="1">
      <alignment horizontal="right" vertical="center" wrapText="1"/>
    </xf>
    <xf numFmtId="164" fontId="0" fillId="0" borderId="20" xfId="0" applyNumberFormat="1" applyFont="1" applyBorder="1" applyAlignment="1">
      <alignment horizontal="right" wrapText="1"/>
    </xf>
    <xf numFmtId="164" fontId="0" fillId="0" borderId="20" xfId="0" applyNumberFormat="1" applyFill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4" xfId="0" applyNumberFormat="1" applyBorder="1" applyAlignment="1">
      <alignment horizontal="right" vertical="center" wrapText="1"/>
    </xf>
    <xf numFmtId="164" fontId="0" fillId="0" borderId="14" xfId="0" applyNumberFormat="1" applyFont="1" applyBorder="1" applyAlignment="1">
      <alignment horizontal="right" wrapText="1"/>
    </xf>
    <xf numFmtId="164" fontId="0" fillId="0" borderId="14" xfId="0" applyNumberFormat="1" applyFill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25" xfId="0" applyFont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0" fillId="0" borderId="20" xfId="0" applyNumberFormat="1" applyBorder="1" applyAlignment="1">
      <alignment wrapText="1"/>
    </xf>
    <xf numFmtId="0" fontId="2" fillId="34" borderId="0" xfId="0" applyFont="1" applyFill="1" applyAlignment="1">
      <alignment/>
    </xf>
    <xf numFmtId="2" fontId="0" fillId="33" borderId="0" xfId="0" applyNumberFormat="1" applyFill="1" applyAlignment="1">
      <alignment horizontal="center"/>
    </xf>
    <xf numFmtId="172" fontId="2" fillId="34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180" fontId="2" fillId="34" borderId="0" xfId="0" applyNumberFormat="1" applyFont="1" applyFill="1" applyAlignment="1">
      <alignment horizontal="center"/>
    </xf>
    <xf numFmtId="171" fontId="2" fillId="34" borderId="0" xfId="0" applyNumberFormat="1" applyFont="1" applyFill="1" applyAlignment="1">
      <alignment horizontal="center"/>
    </xf>
    <xf numFmtId="171" fontId="0" fillId="33" borderId="0" xfId="0" applyNumberFormat="1" applyFill="1" applyAlignment="1">
      <alignment horizontal="center"/>
    </xf>
    <xf numFmtId="0" fontId="7" fillId="33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6" borderId="0" xfId="0" applyNumberFormat="1" applyFont="1" applyFill="1" applyAlignment="1">
      <alignment horizontal="center"/>
    </xf>
    <xf numFmtId="177" fontId="0" fillId="0" borderId="0" xfId="0" applyNumberFormat="1" applyAlignment="1">
      <alignment horizontal="center"/>
    </xf>
    <xf numFmtId="0" fontId="0" fillId="33" borderId="0" xfId="0" applyNumberFormat="1" applyFill="1" applyAlignment="1">
      <alignment/>
    </xf>
    <xf numFmtId="0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2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36" borderId="0" xfId="0" applyNumberFormat="1" applyFill="1" applyAlignment="1">
      <alignment horizontal="center"/>
    </xf>
    <xf numFmtId="186" fontId="0" fillId="33" borderId="0" xfId="0" applyNumberFormat="1" applyFill="1" applyAlignment="1">
      <alignment horizontal="center"/>
    </xf>
    <xf numFmtId="186" fontId="0" fillId="36" borderId="0" xfId="0" applyNumberFormat="1" applyFont="1" applyFill="1" applyAlignment="1">
      <alignment horizontal="center"/>
    </xf>
    <xf numFmtId="180" fontId="0" fillId="36" borderId="0" xfId="0" applyNumberFormat="1" applyFont="1" applyFill="1" applyAlignment="1">
      <alignment horizontal="center"/>
    </xf>
    <xf numFmtId="186" fontId="2" fillId="34" borderId="0" xfId="0" applyNumberFormat="1" applyFont="1" applyFill="1" applyAlignment="1">
      <alignment horizontal="center"/>
    </xf>
    <xf numFmtId="18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28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0"/>
  <sheetViews>
    <sheetView tabSelected="1" zoomScale="75" zoomScaleNormal="75" zoomScalePageLayoutView="0" workbookViewId="0" topLeftCell="A1">
      <pane ySplit="3" topLeftCell="A140" activePane="bottomLeft" state="frozen"/>
      <selection pane="topLeft" activeCell="A1" sqref="A1"/>
      <selection pane="bottomLeft" activeCell="U168" sqref="U168"/>
    </sheetView>
  </sheetViews>
  <sheetFormatPr defaultColWidth="11.421875" defaultRowHeight="12.75"/>
  <cols>
    <col min="1" max="1" width="17.140625" style="7" customWidth="1"/>
    <col min="2" max="2" width="18.7109375" style="0" customWidth="1"/>
    <col min="3" max="3" width="5.7109375" style="0" customWidth="1"/>
    <col min="4" max="4" width="10.7109375" style="0" customWidth="1"/>
    <col min="5" max="5" width="5.7109375" style="0" customWidth="1"/>
    <col min="6" max="6" width="16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24.7109375" style="0" customWidth="1"/>
    <col min="11" max="11" width="5.7109375" style="0" customWidth="1"/>
    <col min="12" max="12" width="10.7109375" style="0" customWidth="1"/>
    <col min="13" max="13" width="5.7109375" style="0" customWidth="1"/>
    <col min="14" max="14" width="16.7109375" style="0" customWidth="1"/>
    <col min="15" max="15" width="5.7109375" style="0" customWidth="1"/>
    <col min="16" max="16" width="10.7109375" style="0" customWidth="1"/>
    <col min="17" max="17" width="5.7109375" style="0" customWidth="1"/>
    <col min="18" max="18" width="11.7109375" style="0" customWidth="1"/>
    <col min="19" max="21" width="16.28125" style="0" customWidth="1"/>
  </cols>
  <sheetData>
    <row r="1" ht="12.75">
      <c r="B1" s="29"/>
    </row>
    <row r="2" spans="1:21" ht="69.75" customHeight="1">
      <c r="A2" s="87" t="s">
        <v>47</v>
      </c>
      <c r="B2" s="78"/>
      <c r="C2" s="43"/>
      <c r="D2" s="46" t="s">
        <v>139</v>
      </c>
      <c r="E2" s="47"/>
      <c r="F2" s="47" t="s">
        <v>0</v>
      </c>
      <c r="G2" s="47"/>
      <c r="H2" s="46" t="s">
        <v>140</v>
      </c>
      <c r="I2" s="47"/>
      <c r="J2" s="47" t="s">
        <v>1</v>
      </c>
      <c r="K2" s="47"/>
      <c r="L2" s="46" t="s">
        <v>140</v>
      </c>
      <c r="M2" s="47"/>
      <c r="N2" s="47" t="s">
        <v>0</v>
      </c>
      <c r="O2" s="48"/>
      <c r="P2" s="46" t="s">
        <v>139</v>
      </c>
      <c r="Q2" s="44"/>
      <c r="R2" s="44" t="s">
        <v>5</v>
      </c>
      <c r="S2" s="60" t="s">
        <v>6</v>
      </c>
      <c r="T2" s="57" t="s">
        <v>44</v>
      </c>
      <c r="U2" s="1"/>
    </row>
    <row r="3" spans="1:21" ht="13.5" thickBot="1">
      <c r="A3" s="52" t="s">
        <v>48</v>
      </c>
      <c r="B3" s="79" t="s">
        <v>33</v>
      </c>
      <c r="C3" s="26"/>
      <c r="D3" s="27">
        <v>0.5</v>
      </c>
      <c r="E3" s="27">
        <v>0.25</v>
      </c>
      <c r="F3" s="27">
        <v>0.8</v>
      </c>
      <c r="G3" s="27">
        <v>0.25</v>
      </c>
      <c r="H3" s="27">
        <v>0.5</v>
      </c>
      <c r="I3" s="27">
        <v>0.25</v>
      </c>
      <c r="J3" s="27">
        <v>1.2</v>
      </c>
      <c r="K3" s="27">
        <v>0.25</v>
      </c>
      <c r="L3" s="27">
        <v>0.5</v>
      </c>
      <c r="M3" s="27">
        <v>0.25</v>
      </c>
      <c r="N3" s="27">
        <v>0.8</v>
      </c>
      <c r="O3" s="28">
        <v>0.25</v>
      </c>
      <c r="P3" s="27">
        <v>0.5</v>
      </c>
      <c r="Q3" s="45"/>
      <c r="R3" s="45"/>
      <c r="S3" s="88"/>
      <c r="T3" s="86"/>
      <c r="U3" s="1"/>
    </row>
    <row r="4" spans="2:21" ht="13.5" thickTop="1">
      <c r="B4" s="8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33"/>
      <c r="R4" s="33"/>
      <c r="S4" s="62"/>
      <c r="T4" s="89"/>
      <c r="U4" s="1"/>
    </row>
    <row r="5" spans="2:21" ht="12.75">
      <c r="B5" s="81" t="s">
        <v>14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2"/>
      <c r="Q5" s="33"/>
      <c r="R5" s="33"/>
      <c r="S5" s="63"/>
      <c r="T5" s="59"/>
      <c r="U5" s="1"/>
    </row>
    <row r="6" spans="2:20" ht="12.75">
      <c r="B6" s="80"/>
      <c r="D6" s="6"/>
      <c r="L6" s="6"/>
      <c r="Q6" s="33"/>
      <c r="R6" s="33"/>
      <c r="S6" s="63"/>
      <c r="T6" s="59"/>
    </row>
    <row r="7" spans="1:20" ht="12.75">
      <c r="A7" s="7" t="s">
        <v>55</v>
      </c>
      <c r="B7" s="80" t="s">
        <v>2</v>
      </c>
      <c r="D7" s="11" t="s">
        <v>87</v>
      </c>
      <c r="E7" s="7"/>
      <c r="F7" s="8" t="s">
        <v>249</v>
      </c>
      <c r="G7" s="7"/>
      <c r="H7" s="13"/>
      <c r="I7" s="9"/>
      <c r="J7" s="9"/>
      <c r="K7" s="9"/>
      <c r="L7" s="13"/>
      <c r="M7" s="9"/>
      <c r="N7" s="9"/>
      <c r="O7" s="9"/>
      <c r="P7" s="13"/>
      <c r="Q7" s="33"/>
      <c r="R7" s="33" t="s">
        <v>8</v>
      </c>
      <c r="S7" s="63">
        <f>0.5+0.25+0.8</f>
        <v>1.55</v>
      </c>
      <c r="T7" s="59">
        <v>2.6</v>
      </c>
    </row>
    <row r="8" spans="2:20" ht="12.75">
      <c r="B8" s="80" t="s">
        <v>7</v>
      </c>
      <c r="D8" s="11" t="s">
        <v>12</v>
      </c>
      <c r="E8" s="7"/>
      <c r="F8" s="8" t="s">
        <v>10</v>
      </c>
      <c r="G8" s="7"/>
      <c r="H8" s="13"/>
      <c r="I8" s="9"/>
      <c r="J8" s="9"/>
      <c r="K8" s="9"/>
      <c r="L8" s="13"/>
      <c r="M8" s="9"/>
      <c r="N8" s="9"/>
      <c r="O8" s="9"/>
      <c r="P8" s="13"/>
      <c r="Q8" s="33"/>
      <c r="R8" s="33"/>
      <c r="S8" s="63"/>
      <c r="T8" s="59"/>
    </row>
    <row r="9" spans="2:20" ht="12.75">
      <c r="B9" s="80" t="s">
        <v>50</v>
      </c>
      <c r="D9" s="98">
        <v>23.0634</v>
      </c>
      <c r="E9" s="7"/>
      <c r="F9" s="103">
        <v>23.8182</v>
      </c>
      <c r="G9" s="7"/>
      <c r="H9" s="13"/>
      <c r="I9" s="9"/>
      <c r="J9" s="9"/>
      <c r="K9" s="9"/>
      <c r="L9" s="13"/>
      <c r="M9" s="9"/>
      <c r="N9" s="9"/>
      <c r="O9" s="9"/>
      <c r="P9" s="13"/>
      <c r="Q9" s="33"/>
      <c r="R9" s="33"/>
      <c r="S9" s="63"/>
      <c r="T9" s="59"/>
    </row>
    <row r="10" spans="2:20" ht="12.75">
      <c r="B10" s="80" t="s">
        <v>51</v>
      </c>
      <c r="D10" s="97">
        <v>-5.82455</v>
      </c>
      <c r="E10" s="7">
        <f>((D9-F9)^2+(D10-F10)^2)^(1/2)</f>
        <v>0.9000105999375779</v>
      </c>
      <c r="F10" s="8">
        <v>-6.31475</v>
      </c>
      <c r="G10" s="7"/>
      <c r="H10" s="13"/>
      <c r="I10" s="9"/>
      <c r="J10" s="9"/>
      <c r="K10" s="9"/>
      <c r="L10" s="13"/>
      <c r="M10" s="9"/>
      <c r="N10" s="9"/>
      <c r="O10" s="9"/>
      <c r="P10" s="13"/>
      <c r="Q10" s="33"/>
      <c r="R10" s="33"/>
      <c r="S10" s="63"/>
      <c r="T10" s="59"/>
    </row>
    <row r="11" spans="2:20" ht="12.75">
      <c r="B11" s="80" t="s">
        <v>3</v>
      </c>
      <c r="D11" s="93"/>
      <c r="E11" s="7"/>
      <c r="F11" s="10" t="s">
        <v>135</v>
      </c>
      <c r="G11" s="7"/>
      <c r="H11" s="13"/>
      <c r="I11" s="9"/>
      <c r="J11" s="9"/>
      <c r="K11" s="9"/>
      <c r="L11" s="13"/>
      <c r="M11" s="9"/>
      <c r="N11" s="9"/>
      <c r="O11" s="9"/>
      <c r="P11" s="13" t="s">
        <v>27</v>
      </c>
      <c r="Q11" s="33"/>
      <c r="R11" s="33"/>
      <c r="S11" s="63"/>
      <c r="T11" s="59"/>
    </row>
    <row r="12" spans="2:20" ht="12.75">
      <c r="B12" s="80" t="s">
        <v>7</v>
      </c>
      <c r="D12" s="93"/>
      <c r="E12" s="7"/>
      <c r="F12" s="10" t="s">
        <v>9</v>
      </c>
      <c r="G12" s="7"/>
      <c r="H12" s="13"/>
      <c r="I12" s="9"/>
      <c r="J12" s="9"/>
      <c r="K12" s="9"/>
      <c r="L12" s="13"/>
      <c r="M12" s="9"/>
      <c r="N12" s="9"/>
      <c r="O12" s="9"/>
      <c r="P12" s="13"/>
      <c r="Q12" s="33"/>
      <c r="R12" s="33"/>
      <c r="S12" s="63"/>
      <c r="T12" s="59"/>
    </row>
    <row r="13" spans="2:20" ht="12.75">
      <c r="B13" s="80"/>
      <c r="D13" s="94"/>
      <c r="E13" s="7"/>
      <c r="F13" s="7"/>
      <c r="G13" s="7"/>
      <c r="H13" s="12"/>
      <c r="I13" s="7"/>
      <c r="J13" s="7"/>
      <c r="K13" s="7"/>
      <c r="L13" s="12"/>
      <c r="M13" s="7"/>
      <c r="N13" s="7"/>
      <c r="O13" s="7"/>
      <c r="P13" s="12"/>
      <c r="Q13" s="33"/>
      <c r="R13" s="33"/>
      <c r="S13" s="63"/>
      <c r="T13" s="59"/>
    </row>
    <row r="14" spans="1:20" ht="12.75">
      <c r="A14" s="7" t="s">
        <v>56</v>
      </c>
      <c r="B14" s="80" t="s">
        <v>2</v>
      </c>
      <c r="D14" s="95"/>
      <c r="E14" s="9"/>
      <c r="F14" s="9"/>
      <c r="G14" s="7"/>
      <c r="H14" s="11" t="s">
        <v>88</v>
      </c>
      <c r="I14" s="7"/>
      <c r="J14" s="8" t="s">
        <v>250</v>
      </c>
      <c r="K14" s="7"/>
      <c r="L14" s="13"/>
      <c r="M14" s="9"/>
      <c r="N14" s="9"/>
      <c r="O14" s="9"/>
      <c r="P14" s="13"/>
      <c r="Q14" s="33"/>
      <c r="R14" s="33" t="s">
        <v>8</v>
      </c>
      <c r="S14" s="63">
        <f>0.5+0.25+1.2</f>
        <v>1.95</v>
      </c>
      <c r="T14" s="59">
        <v>2.6</v>
      </c>
    </row>
    <row r="15" spans="2:20" ht="12.75">
      <c r="B15" s="80" t="s">
        <v>7</v>
      </c>
      <c r="D15" s="95"/>
      <c r="E15" s="9"/>
      <c r="F15" s="9"/>
      <c r="G15" s="7"/>
      <c r="H15" s="11" t="s">
        <v>12</v>
      </c>
      <c r="I15" s="7"/>
      <c r="J15" s="8" t="s">
        <v>11</v>
      </c>
      <c r="K15" s="7"/>
      <c r="L15" s="13"/>
      <c r="M15" s="9"/>
      <c r="N15" s="9"/>
      <c r="O15" s="9"/>
      <c r="P15" s="13"/>
      <c r="Q15" s="33"/>
      <c r="R15" s="33"/>
      <c r="S15" s="63"/>
      <c r="T15" s="59"/>
    </row>
    <row r="16" spans="2:20" ht="12.75">
      <c r="B16" s="80" t="s">
        <v>52</v>
      </c>
      <c r="D16" s="95"/>
      <c r="E16" s="9"/>
      <c r="F16" s="9"/>
      <c r="G16" s="7"/>
      <c r="H16" s="101">
        <v>25.66325</v>
      </c>
      <c r="I16" s="7"/>
      <c r="J16" s="8">
        <v>26.5858</v>
      </c>
      <c r="K16" s="7"/>
      <c r="L16" s="13"/>
      <c r="M16" s="9"/>
      <c r="N16" s="9"/>
      <c r="O16" s="9"/>
      <c r="P16" s="13"/>
      <c r="Q16" s="33"/>
      <c r="R16" s="33"/>
      <c r="S16" s="63"/>
      <c r="T16" s="59"/>
    </row>
    <row r="17" spans="2:20" ht="12.75">
      <c r="B17" s="80" t="s">
        <v>53</v>
      </c>
      <c r="D17" s="95"/>
      <c r="E17" s="9"/>
      <c r="F17" s="9"/>
      <c r="G17" s="7"/>
      <c r="H17" s="101">
        <v>-7.51295</v>
      </c>
      <c r="I17" s="7">
        <f>((H16-J16)^2+(H17-J17)^2)^(1/2)</f>
        <v>1.1000087783740615</v>
      </c>
      <c r="J17" s="8">
        <v>-8.11205</v>
      </c>
      <c r="K17" s="7"/>
      <c r="L17" s="13"/>
      <c r="M17" s="9"/>
      <c r="N17" s="9"/>
      <c r="O17" s="9"/>
      <c r="P17" s="13"/>
      <c r="Q17" s="33"/>
      <c r="R17" s="33"/>
      <c r="S17" s="63"/>
      <c r="T17" s="59"/>
    </row>
    <row r="18" spans="2:20" ht="12.75" hidden="1">
      <c r="B18" s="80" t="s">
        <v>3</v>
      </c>
      <c r="D18" s="95"/>
      <c r="E18" s="9"/>
      <c r="F18" s="9"/>
      <c r="G18" s="7"/>
      <c r="H18" s="11"/>
      <c r="I18" s="7"/>
      <c r="J18" s="8"/>
      <c r="K18" s="7"/>
      <c r="L18" s="13"/>
      <c r="M18" s="9"/>
      <c r="N18" s="9"/>
      <c r="O18" s="9"/>
      <c r="P18" s="13"/>
      <c r="Q18" s="33"/>
      <c r="R18" s="33"/>
      <c r="S18" s="63"/>
      <c r="T18" s="59"/>
    </row>
    <row r="19" spans="2:20" ht="12.75" hidden="1">
      <c r="B19" s="80" t="s">
        <v>7</v>
      </c>
      <c r="D19" s="95"/>
      <c r="E19" s="9"/>
      <c r="F19" s="9"/>
      <c r="G19" s="7"/>
      <c r="H19" s="11"/>
      <c r="I19" s="7"/>
      <c r="J19" s="8"/>
      <c r="K19" s="7"/>
      <c r="L19" s="13"/>
      <c r="M19" s="9"/>
      <c r="N19" s="9"/>
      <c r="O19" s="9"/>
      <c r="P19" s="13"/>
      <c r="Q19" s="33"/>
      <c r="R19" s="33"/>
      <c r="S19" s="63"/>
      <c r="T19" s="59"/>
    </row>
    <row r="20" spans="2:20" ht="12.75">
      <c r="B20" s="80"/>
      <c r="D20" s="94"/>
      <c r="E20" s="7"/>
      <c r="F20" s="7"/>
      <c r="G20" s="7"/>
      <c r="H20" s="12"/>
      <c r="I20" s="7"/>
      <c r="J20" s="7"/>
      <c r="K20" s="7"/>
      <c r="L20" s="12"/>
      <c r="M20" s="7"/>
      <c r="N20" s="7"/>
      <c r="O20" s="7"/>
      <c r="P20" s="12"/>
      <c r="Q20" s="33"/>
      <c r="R20" s="33"/>
      <c r="S20" s="63"/>
      <c r="T20" s="59"/>
    </row>
    <row r="21" spans="1:20" ht="12.75">
      <c r="A21" s="7" t="s">
        <v>57</v>
      </c>
      <c r="B21" s="80" t="s">
        <v>2</v>
      </c>
      <c r="D21" s="95"/>
      <c r="E21" s="9"/>
      <c r="F21" s="9"/>
      <c r="G21" s="9"/>
      <c r="H21" s="13"/>
      <c r="I21" s="7"/>
      <c r="J21" s="8" t="s">
        <v>251</v>
      </c>
      <c r="K21" s="7"/>
      <c r="L21" s="11" t="s">
        <v>89</v>
      </c>
      <c r="M21" s="7"/>
      <c r="N21" s="9"/>
      <c r="O21" s="9"/>
      <c r="P21" s="13"/>
      <c r="Q21" s="33"/>
      <c r="R21" s="33" t="s">
        <v>8</v>
      </c>
      <c r="S21" s="63">
        <f>1.2+0.25+0.5</f>
        <v>1.95</v>
      </c>
      <c r="T21" s="59">
        <v>2.6</v>
      </c>
    </row>
    <row r="22" spans="2:20" ht="12.75">
      <c r="B22" s="80" t="s">
        <v>7</v>
      </c>
      <c r="D22" s="95"/>
      <c r="E22" s="9"/>
      <c r="F22" s="9"/>
      <c r="G22" s="9"/>
      <c r="H22" s="13"/>
      <c r="I22" s="7"/>
      <c r="J22" s="8" t="s">
        <v>11</v>
      </c>
      <c r="K22" s="7"/>
      <c r="L22" s="11" t="s">
        <v>12</v>
      </c>
      <c r="M22" s="7"/>
      <c r="N22" s="9"/>
      <c r="O22" s="9"/>
      <c r="P22" s="13"/>
      <c r="Q22" s="33"/>
      <c r="R22" s="33"/>
      <c r="S22" s="63"/>
      <c r="T22" s="59"/>
    </row>
    <row r="23" spans="2:20" ht="12.75">
      <c r="B23" s="80" t="s">
        <v>52</v>
      </c>
      <c r="D23" s="95"/>
      <c r="E23" s="9"/>
      <c r="F23" s="9"/>
      <c r="G23" s="9"/>
      <c r="H23" s="13"/>
      <c r="I23" s="7"/>
      <c r="J23" s="8">
        <v>29.1857</v>
      </c>
      <c r="K23" s="7"/>
      <c r="L23" s="101">
        <v>30.10825</v>
      </c>
      <c r="M23" s="7"/>
      <c r="N23" s="9"/>
      <c r="O23" s="9"/>
      <c r="P23" s="13"/>
      <c r="Q23" s="33"/>
      <c r="R23" s="33"/>
      <c r="S23" s="63"/>
      <c r="T23" s="59"/>
    </row>
    <row r="24" spans="2:20" ht="12.75">
      <c r="B24" s="80" t="s">
        <v>53</v>
      </c>
      <c r="D24" s="13"/>
      <c r="E24" s="9"/>
      <c r="F24" s="9"/>
      <c r="G24" s="9"/>
      <c r="H24" s="13"/>
      <c r="I24" s="7"/>
      <c r="J24" s="8">
        <v>-9.8004</v>
      </c>
      <c r="K24" s="7">
        <f>((J23-L23)^2+(J24-L24)^2)^(1/2)</f>
        <v>1.1000360107741936</v>
      </c>
      <c r="L24" s="101">
        <v>-10.39955</v>
      </c>
      <c r="M24" s="7"/>
      <c r="N24" s="9"/>
      <c r="O24" s="9"/>
      <c r="P24" s="13"/>
      <c r="Q24" s="33"/>
      <c r="R24" s="33"/>
      <c r="S24" s="63"/>
      <c r="T24" s="59"/>
    </row>
    <row r="25" spans="2:20" ht="12.75" hidden="1">
      <c r="B25" s="80" t="s">
        <v>3</v>
      </c>
      <c r="D25" s="13"/>
      <c r="E25" s="9"/>
      <c r="F25" s="9"/>
      <c r="G25" s="9"/>
      <c r="H25" s="13"/>
      <c r="I25" s="7"/>
      <c r="J25" s="8"/>
      <c r="K25" s="7"/>
      <c r="L25" s="11"/>
      <c r="M25" s="7"/>
      <c r="N25" s="9"/>
      <c r="O25" s="9"/>
      <c r="P25" s="13"/>
      <c r="Q25" s="33"/>
      <c r="R25" s="33"/>
      <c r="S25" s="63"/>
      <c r="T25" s="59"/>
    </row>
    <row r="26" spans="2:20" ht="12.75" hidden="1">
      <c r="B26" s="80" t="s">
        <v>7</v>
      </c>
      <c r="D26" s="13"/>
      <c r="E26" s="9"/>
      <c r="F26" s="9"/>
      <c r="G26" s="9"/>
      <c r="H26" s="13"/>
      <c r="I26" s="7"/>
      <c r="J26" s="8"/>
      <c r="K26" s="7"/>
      <c r="L26" s="11"/>
      <c r="M26" s="7"/>
      <c r="N26" s="9"/>
      <c r="O26" s="9"/>
      <c r="P26" s="13"/>
      <c r="Q26" s="33"/>
      <c r="R26" s="33"/>
      <c r="S26" s="63"/>
      <c r="T26" s="59"/>
    </row>
    <row r="27" spans="2:20" ht="12.75">
      <c r="B27" s="80"/>
      <c r="D27" s="12"/>
      <c r="E27" s="7"/>
      <c r="F27" s="7"/>
      <c r="G27" s="7"/>
      <c r="H27" s="12"/>
      <c r="I27" s="7"/>
      <c r="J27" s="7"/>
      <c r="K27" s="7"/>
      <c r="L27" s="12"/>
      <c r="M27" s="7"/>
      <c r="N27" s="7"/>
      <c r="O27" s="7"/>
      <c r="P27" s="12"/>
      <c r="Q27" s="33"/>
      <c r="R27" s="33"/>
      <c r="S27" s="63"/>
      <c r="T27" s="59"/>
    </row>
    <row r="28" spans="1:20" ht="12.75">
      <c r="A28" s="7" t="s">
        <v>58</v>
      </c>
      <c r="B28" s="80" t="s">
        <v>2</v>
      </c>
      <c r="D28" s="13"/>
      <c r="E28" s="9"/>
      <c r="F28" s="9"/>
      <c r="G28" s="7"/>
      <c r="H28" s="11" t="s">
        <v>90</v>
      </c>
      <c r="I28" s="7"/>
      <c r="J28" s="8" t="s">
        <v>252</v>
      </c>
      <c r="K28" s="7"/>
      <c r="L28" s="13"/>
      <c r="M28" s="9"/>
      <c r="N28" s="9"/>
      <c r="O28" s="9"/>
      <c r="P28" s="13"/>
      <c r="Q28" s="33"/>
      <c r="R28" s="33" t="s">
        <v>8</v>
      </c>
      <c r="S28" s="63">
        <f>0.5+0.25+1.2</f>
        <v>1.95</v>
      </c>
      <c r="T28" s="59">
        <v>2.6</v>
      </c>
    </row>
    <row r="29" spans="2:20" ht="12.75">
      <c r="B29" s="80" t="s">
        <v>7</v>
      </c>
      <c r="D29" s="13"/>
      <c r="E29" s="9"/>
      <c r="F29" s="9"/>
      <c r="G29" s="7"/>
      <c r="H29" s="11" t="s">
        <v>12</v>
      </c>
      <c r="I29" s="7"/>
      <c r="J29" s="8" t="s">
        <v>11</v>
      </c>
      <c r="K29" s="7"/>
      <c r="L29" s="13"/>
      <c r="M29" s="9"/>
      <c r="N29" s="9"/>
      <c r="O29" s="9"/>
      <c r="P29" s="13"/>
      <c r="Q29" s="33"/>
      <c r="R29" s="33"/>
      <c r="S29" s="63"/>
      <c r="T29" s="59"/>
    </row>
    <row r="30" spans="2:20" ht="12.75">
      <c r="B30" s="80" t="s">
        <v>52</v>
      </c>
      <c r="D30" s="13"/>
      <c r="E30" s="9"/>
      <c r="F30" s="9"/>
      <c r="G30" s="7"/>
      <c r="H30" s="101">
        <v>34.80475</v>
      </c>
      <c r="I30" s="7"/>
      <c r="J30" s="8">
        <v>35.7273</v>
      </c>
      <c r="K30" s="7"/>
      <c r="L30" s="13"/>
      <c r="M30" s="9"/>
      <c r="N30" s="9"/>
      <c r="O30" s="9"/>
      <c r="P30" s="13"/>
      <c r="Q30" s="33"/>
      <c r="R30" s="33"/>
      <c r="S30" s="63"/>
      <c r="T30" s="59"/>
    </row>
    <row r="31" spans="2:20" ht="12.75">
      <c r="B31" s="80" t="s">
        <v>53</v>
      </c>
      <c r="D31" s="13"/>
      <c r="E31" s="9"/>
      <c r="F31" s="9"/>
      <c r="G31" s="7"/>
      <c r="H31" s="101">
        <v>-13.4495</v>
      </c>
      <c r="I31" s="7">
        <f>((H30-J30)^2+(H31-J31)^2)^(1/2)</f>
        <v>1.1000087783740646</v>
      </c>
      <c r="J31" s="8">
        <v>-14.0486</v>
      </c>
      <c r="K31" s="7"/>
      <c r="L31" s="13"/>
      <c r="M31" s="9"/>
      <c r="N31" s="9"/>
      <c r="O31" s="9"/>
      <c r="P31" s="13"/>
      <c r="Q31" s="33"/>
      <c r="R31" s="33"/>
      <c r="S31" s="63"/>
      <c r="T31" s="59"/>
    </row>
    <row r="32" spans="2:20" ht="12.75" hidden="1">
      <c r="B32" s="80" t="s">
        <v>3</v>
      </c>
      <c r="D32" s="13"/>
      <c r="E32" s="9"/>
      <c r="F32" s="9"/>
      <c r="G32" s="7"/>
      <c r="H32" s="11"/>
      <c r="I32" s="7"/>
      <c r="J32" s="8"/>
      <c r="K32" s="7"/>
      <c r="L32" s="13"/>
      <c r="M32" s="9"/>
      <c r="N32" s="9"/>
      <c r="O32" s="9"/>
      <c r="P32" s="13"/>
      <c r="Q32" s="33"/>
      <c r="R32" s="33"/>
      <c r="S32" s="63"/>
      <c r="T32" s="59"/>
    </row>
    <row r="33" spans="2:20" ht="12.75" hidden="1">
      <c r="B33" s="80" t="s">
        <v>7</v>
      </c>
      <c r="D33" s="13"/>
      <c r="E33" s="9"/>
      <c r="F33" s="9"/>
      <c r="G33" s="7"/>
      <c r="H33" s="11"/>
      <c r="I33" s="7"/>
      <c r="J33" s="8"/>
      <c r="K33" s="7"/>
      <c r="L33" s="13"/>
      <c r="M33" s="9"/>
      <c r="N33" s="9"/>
      <c r="O33" s="9"/>
      <c r="P33" s="13"/>
      <c r="Q33" s="33"/>
      <c r="R33" s="33"/>
      <c r="S33" s="63"/>
      <c r="T33" s="59"/>
    </row>
    <row r="34" spans="2:20" ht="12.75">
      <c r="B34" s="80"/>
      <c r="D34" s="12"/>
      <c r="E34" s="7"/>
      <c r="F34" s="7"/>
      <c r="G34" s="7"/>
      <c r="H34" s="12"/>
      <c r="I34" s="7"/>
      <c r="J34" s="7"/>
      <c r="K34" s="7"/>
      <c r="L34" s="12"/>
      <c r="M34" s="7"/>
      <c r="N34" s="7"/>
      <c r="O34" s="7"/>
      <c r="P34" s="12"/>
      <c r="Q34" s="33"/>
      <c r="R34" s="33"/>
      <c r="S34" s="63"/>
      <c r="T34" s="59"/>
    </row>
    <row r="35" spans="1:20" ht="12.75">
      <c r="A35" s="7" t="s">
        <v>59</v>
      </c>
      <c r="B35" s="80" t="s">
        <v>2</v>
      </c>
      <c r="D35" s="13"/>
      <c r="E35" s="9"/>
      <c r="F35" s="9"/>
      <c r="G35" s="9"/>
      <c r="H35" s="13"/>
      <c r="I35" s="7"/>
      <c r="J35" s="8" t="s">
        <v>142</v>
      </c>
      <c r="K35" s="7"/>
      <c r="L35" s="11" t="s">
        <v>91</v>
      </c>
      <c r="M35" s="7"/>
      <c r="N35" s="9"/>
      <c r="O35" s="9"/>
      <c r="P35" s="13"/>
      <c r="Q35" s="33"/>
      <c r="R35" s="33" t="s">
        <v>8</v>
      </c>
      <c r="S35" s="63">
        <f>1.2+0.25+0.5</f>
        <v>1.95</v>
      </c>
      <c r="T35" s="59">
        <v>2.6</v>
      </c>
    </row>
    <row r="36" spans="2:20" ht="12.75">
      <c r="B36" s="80" t="s">
        <v>7</v>
      </c>
      <c r="D36" s="13"/>
      <c r="E36" s="9"/>
      <c r="F36" s="9"/>
      <c r="G36" s="9"/>
      <c r="H36" s="13"/>
      <c r="I36" s="7"/>
      <c r="J36" s="8" t="s">
        <v>11</v>
      </c>
      <c r="K36" s="7"/>
      <c r="L36" s="11" t="s">
        <v>12</v>
      </c>
      <c r="M36" s="7"/>
      <c r="N36" s="9"/>
      <c r="O36" s="9"/>
      <c r="P36" s="13"/>
      <c r="Q36" s="33"/>
      <c r="R36" s="33"/>
      <c r="S36" s="63"/>
      <c r="T36" s="59"/>
    </row>
    <row r="37" spans="2:20" ht="12.75">
      <c r="B37" s="80" t="s">
        <v>52</v>
      </c>
      <c r="D37" s="13"/>
      <c r="E37" s="9"/>
      <c r="F37" s="9"/>
      <c r="G37" s="9"/>
      <c r="H37" s="13"/>
      <c r="I37" s="7"/>
      <c r="J37" s="99">
        <v>38.3272</v>
      </c>
      <c r="K37" s="7"/>
      <c r="L37" s="11">
        <v>39.24975</v>
      </c>
      <c r="M37" s="7"/>
      <c r="N37" s="9"/>
      <c r="O37" s="9"/>
      <c r="P37" s="13"/>
      <c r="Q37" s="33"/>
      <c r="R37" s="33"/>
      <c r="S37" s="63"/>
      <c r="T37" s="59"/>
    </row>
    <row r="38" spans="2:20" ht="12.75">
      <c r="B38" s="80" t="s">
        <v>53</v>
      </c>
      <c r="D38" s="13"/>
      <c r="E38" s="9"/>
      <c r="F38" s="9"/>
      <c r="G38" s="9"/>
      <c r="H38" s="13"/>
      <c r="I38" s="7"/>
      <c r="J38" s="99">
        <v>-15.737</v>
      </c>
      <c r="K38" s="7">
        <f>((J37-L37)^2+(J38-L38)^2)^(1/2)</f>
        <v>1.1000087783740635</v>
      </c>
      <c r="L38" s="101">
        <v>-16.3361</v>
      </c>
      <c r="M38" s="7"/>
      <c r="N38" s="9"/>
      <c r="O38" s="9"/>
      <c r="P38" s="13"/>
      <c r="Q38" s="33"/>
      <c r="R38" s="33"/>
      <c r="S38" s="63"/>
      <c r="T38" s="59"/>
    </row>
    <row r="39" spans="2:20" ht="12.75" hidden="1">
      <c r="B39" s="80" t="s">
        <v>3</v>
      </c>
      <c r="D39" s="13"/>
      <c r="E39" s="9"/>
      <c r="F39" s="9"/>
      <c r="G39" s="9"/>
      <c r="H39" s="13"/>
      <c r="I39" s="7"/>
      <c r="J39" s="8"/>
      <c r="K39" s="7"/>
      <c r="L39" s="11"/>
      <c r="M39" s="7"/>
      <c r="N39" s="9"/>
      <c r="O39" s="9"/>
      <c r="P39" s="13"/>
      <c r="Q39" s="33"/>
      <c r="R39" s="33"/>
      <c r="S39" s="63"/>
      <c r="T39" s="59"/>
    </row>
    <row r="40" spans="2:20" ht="12.75" hidden="1">
      <c r="B40" s="80" t="s">
        <v>7</v>
      </c>
      <c r="D40" s="13"/>
      <c r="E40" s="9"/>
      <c r="F40" s="9"/>
      <c r="G40" s="9"/>
      <c r="H40" s="13"/>
      <c r="I40" s="7"/>
      <c r="J40" s="8"/>
      <c r="K40" s="7"/>
      <c r="L40" s="11"/>
      <c r="M40" s="7"/>
      <c r="N40" s="9"/>
      <c r="O40" s="9"/>
      <c r="P40" s="13"/>
      <c r="Q40" s="33"/>
      <c r="R40" s="33"/>
      <c r="S40" s="63"/>
      <c r="T40" s="59"/>
    </row>
    <row r="41" spans="2:20" ht="12.75">
      <c r="B41" s="80"/>
      <c r="D41" s="12"/>
      <c r="E41" s="7"/>
      <c r="F41" s="7"/>
      <c r="G41" s="7"/>
      <c r="H41" s="12"/>
      <c r="I41" s="7"/>
      <c r="J41" s="7"/>
      <c r="K41" s="7"/>
      <c r="L41" s="12"/>
      <c r="M41" s="7"/>
      <c r="N41" s="7"/>
      <c r="O41" s="7"/>
      <c r="P41" s="12"/>
      <c r="Q41" s="33"/>
      <c r="R41" s="33"/>
      <c r="S41" s="63"/>
      <c r="T41" s="59"/>
    </row>
    <row r="42" spans="1:20" ht="12.75">
      <c r="A42" s="7" t="s">
        <v>60</v>
      </c>
      <c r="B42" s="80" t="s">
        <v>2</v>
      </c>
      <c r="D42" s="13"/>
      <c r="E42" s="9"/>
      <c r="F42" s="9"/>
      <c r="G42" s="9"/>
      <c r="H42" s="13"/>
      <c r="I42" s="9"/>
      <c r="J42" s="9"/>
      <c r="K42" s="9"/>
      <c r="L42" s="13"/>
      <c r="M42" s="7"/>
      <c r="N42" s="8" t="s">
        <v>143</v>
      </c>
      <c r="O42" s="7"/>
      <c r="P42" s="11" t="s">
        <v>92</v>
      </c>
      <c r="Q42" s="33"/>
      <c r="R42" s="33" t="s">
        <v>8</v>
      </c>
      <c r="S42" s="63">
        <f>0.8+0.25+0.5</f>
        <v>1.55</v>
      </c>
      <c r="T42" s="59">
        <v>2.6</v>
      </c>
    </row>
    <row r="43" spans="2:20" ht="12.75">
      <c r="B43" s="80" t="s">
        <v>7</v>
      </c>
      <c r="D43" s="13"/>
      <c r="E43" s="9"/>
      <c r="F43" s="9"/>
      <c r="G43" s="9"/>
      <c r="H43" s="13"/>
      <c r="I43" s="9"/>
      <c r="J43" s="9"/>
      <c r="K43" s="9"/>
      <c r="L43" s="13"/>
      <c r="M43" s="7"/>
      <c r="N43" s="8" t="s">
        <v>10</v>
      </c>
      <c r="O43" s="7"/>
      <c r="P43" s="11" t="s">
        <v>12</v>
      </c>
      <c r="Q43" s="33"/>
      <c r="R43" s="33"/>
      <c r="S43" s="63"/>
      <c r="T43" s="59"/>
    </row>
    <row r="44" spans="2:20" ht="12.75">
      <c r="B44" s="80" t="s">
        <v>52</v>
      </c>
      <c r="D44" s="13"/>
      <c r="E44" s="9"/>
      <c r="F44" s="9"/>
      <c r="G44" s="9"/>
      <c r="H44" s="13"/>
      <c r="I44" s="9"/>
      <c r="J44" s="9"/>
      <c r="K44" s="9"/>
      <c r="L44" s="13"/>
      <c r="M44" s="7"/>
      <c r="N44" s="100">
        <v>41.0948</v>
      </c>
      <c r="O44" s="7"/>
      <c r="P44" s="11">
        <v>41.8496</v>
      </c>
      <c r="Q44" s="33"/>
      <c r="R44" s="33"/>
      <c r="S44" s="63"/>
      <c r="T44" s="59"/>
    </row>
    <row r="45" spans="2:20" ht="12.75">
      <c r="B45" s="80" t="s">
        <v>53</v>
      </c>
      <c r="D45" s="13"/>
      <c r="E45" s="9"/>
      <c r="F45" s="9"/>
      <c r="G45" s="9"/>
      <c r="H45" s="13"/>
      <c r="I45" s="9"/>
      <c r="J45" s="9"/>
      <c r="K45" s="9"/>
      <c r="L45" s="13"/>
      <c r="M45" s="7"/>
      <c r="N45" s="99">
        <v>-17.5343</v>
      </c>
      <c r="O45" s="7">
        <f>((N44-P44)^2+(N45-P45)^2)^(1/2)</f>
        <v>0.8999833679018765</v>
      </c>
      <c r="P45" s="11">
        <v>-18.02445</v>
      </c>
      <c r="Q45" s="33"/>
      <c r="R45" s="33"/>
      <c r="S45" s="63"/>
      <c r="T45" s="59"/>
    </row>
    <row r="46" spans="2:20" ht="12.75">
      <c r="B46" s="80" t="s">
        <v>3</v>
      </c>
      <c r="D46" s="13"/>
      <c r="E46" s="9"/>
      <c r="F46" s="9"/>
      <c r="G46" s="9"/>
      <c r="H46" s="13"/>
      <c r="I46" s="9"/>
      <c r="J46" s="9"/>
      <c r="K46" s="9"/>
      <c r="L46" s="13"/>
      <c r="M46" s="7"/>
      <c r="N46" s="10" t="s">
        <v>144</v>
      </c>
      <c r="O46" s="7"/>
      <c r="P46" s="11"/>
      <c r="Q46" s="33"/>
      <c r="R46" s="33"/>
      <c r="S46" s="63"/>
      <c r="T46" s="59"/>
    </row>
    <row r="47" spans="2:20" ht="12.75">
      <c r="B47" s="80" t="s">
        <v>7</v>
      </c>
      <c r="D47" s="13"/>
      <c r="E47" s="9"/>
      <c r="F47" s="9"/>
      <c r="G47" s="9"/>
      <c r="H47" s="13"/>
      <c r="I47" s="9"/>
      <c r="J47" s="9"/>
      <c r="K47" s="9"/>
      <c r="L47" s="13"/>
      <c r="M47" s="7"/>
      <c r="N47" s="10" t="s">
        <v>9</v>
      </c>
      <c r="O47" s="7"/>
      <c r="P47" s="11"/>
      <c r="Q47" s="33"/>
      <c r="R47" s="33"/>
      <c r="S47" s="63"/>
      <c r="T47" s="59"/>
    </row>
    <row r="48" spans="2:20" ht="12.75">
      <c r="B48" s="80"/>
      <c r="D48" s="12"/>
      <c r="E48" s="7"/>
      <c r="F48" s="7"/>
      <c r="G48" s="7"/>
      <c r="H48" s="12"/>
      <c r="I48" s="7"/>
      <c r="J48" s="7"/>
      <c r="K48" s="7"/>
      <c r="L48" s="12"/>
      <c r="M48" s="7"/>
      <c r="N48" s="7"/>
      <c r="O48" s="7"/>
      <c r="P48" s="12"/>
      <c r="Q48" s="33"/>
      <c r="R48" s="33"/>
      <c r="S48" s="63"/>
      <c r="T48" s="59"/>
    </row>
    <row r="49" spans="1:20" ht="12.75">
      <c r="A49" s="7" t="s">
        <v>66</v>
      </c>
      <c r="B49" s="80" t="s">
        <v>2</v>
      </c>
      <c r="D49" s="11" t="s">
        <v>93</v>
      </c>
      <c r="E49" s="7"/>
      <c r="F49" s="8" t="s">
        <v>138</v>
      </c>
      <c r="G49" s="7"/>
      <c r="H49" s="19" t="s">
        <v>86</v>
      </c>
      <c r="I49" s="7"/>
      <c r="J49" s="8" t="s">
        <v>146</v>
      </c>
      <c r="K49" s="7"/>
      <c r="L49" s="18"/>
      <c r="M49" s="7"/>
      <c r="N49" s="8" t="s">
        <v>145</v>
      </c>
      <c r="O49" s="7"/>
      <c r="P49" s="13"/>
      <c r="Q49" s="33"/>
      <c r="R49" s="33" t="s">
        <v>8</v>
      </c>
      <c r="S49" s="63">
        <f>0.5+0.25+0.8+1+1.2+1+0.8</f>
        <v>5.55</v>
      </c>
      <c r="T49" s="59">
        <v>6.1</v>
      </c>
    </row>
    <row r="50" spans="2:20" ht="12.75">
      <c r="B50" s="80" t="s">
        <v>7</v>
      </c>
      <c r="D50" s="11" t="s">
        <v>12</v>
      </c>
      <c r="E50" s="7"/>
      <c r="F50" s="8" t="s">
        <v>10</v>
      </c>
      <c r="G50" s="7"/>
      <c r="H50" s="19" t="s">
        <v>15</v>
      </c>
      <c r="I50" s="7"/>
      <c r="J50" s="8" t="s">
        <v>11</v>
      </c>
      <c r="K50" s="7"/>
      <c r="L50" s="18"/>
      <c r="M50" s="7"/>
      <c r="N50" s="8" t="s">
        <v>10</v>
      </c>
      <c r="O50" s="7"/>
      <c r="P50" s="13"/>
      <c r="Q50" s="33"/>
      <c r="R50" s="33"/>
      <c r="S50" s="63"/>
      <c r="T50" s="59"/>
    </row>
    <row r="51" spans="2:20" ht="12.75">
      <c r="B51" s="80" t="s">
        <v>52</v>
      </c>
      <c r="D51" s="101">
        <v>53.0245</v>
      </c>
      <c r="E51" s="7"/>
      <c r="F51" s="103">
        <v>53.3905</v>
      </c>
      <c r="G51" s="7"/>
      <c r="H51" s="118">
        <f>F51+(J51-F51)*0.9/2</f>
        <v>53.756575000000005</v>
      </c>
      <c r="I51" s="7"/>
      <c r="J51" s="96">
        <v>54.204</v>
      </c>
      <c r="K51" s="7"/>
      <c r="L51" s="111"/>
      <c r="M51" s="7"/>
      <c r="N51" s="103">
        <v>55.0175</v>
      </c>
      <c r="O51" s="7"/>
      <c r="P51" s="13"/>
      <c r="Q51" s="33"/>
      <c r="R51" s="33"/>
      <c r="S51" s="63"/>
      <c r="T51" s="59"/>
    </row>
    <row r="52" spans="2:20" ht="12.75">
      <c r="B52" s="80" t="s">
        <v>53</v>
      </c>
      <c r="D52" s="101">
        <v>-29.5342</v>
      </c>
      <c r="E52" s="7">
        <f>((D51-F51)^2+(D52-F52)^2)^(1/2)</f>
        <v>0.8999826887224017</v>
      </c>
      <c r="F52" s="103">
        <v>-30.3564</v>
      </c>
      <c r="G52" s="7">
        <f>((F51-H51)^2+(F52-H52)^2)^(1/2)</f>
        <v>0.9000086242086809</v>
      </c>
      <c r="H52" s="118">
        <f>F52+(J52-F52)*0.9/2</f>
        <v>-31.178595</v>
      </c>
      <c r="I52" s="7">
        <f>((H51-J51)^2+(H52-J52)^2)^(1/2)</f>
        <v>1.100010540699496</v>
      </c>
      <c r="J52" s="103">
        <v>-32.1835</v>
      </c>
      <c r="K52" s="110"/>
      <c r="L52" s="111">
        <f>((J51-N51)^2+(J52-N52)^2)^(1/2)</f>
        <v>2.0000191649081707</v>
      </c>
      <c r="M52" s="7"/>
      <c r="N52" s="103">
        <v>-34.0106</v>
      </c>
      <c r="O52" s="7"/>
      <c r="P52" s="13"/>
      <c r="Q52" s="33"/>
      <c r="R52" s="33"/>
      <c r="S52" s="63"/>
      <c r="T52" s="59"/>
    </row>
    <row r="53" spans="2:20" ht="12.75">
      <c r="B53" s="80" t="s">
        <v>3</v>
      </c>
      <c r="D53" s="11"/>
      <c r="E53" s="7"/>
      <c r="F53" s="10" t="s">
        <v>141</v>
      </c>
      <c r="G53" s="7"/>
      <c r="H53" s="19"/>
      <c r="I53" s="7"/>
      <c r="J53" s="8"/>
      <c r="K53" s="7"/>
      <c r="L53" s="111"/>
      <c r="M53" s="7"/>
      <c r="N53" s="10" t="s">
        <v>147</v>
      </c>
      <c r="O53" s="7"/>
      <c r="P53" s="13"/>
      <c r="Q53" s="33"/>
      <c r="R53" s="33"/>
      <c r="S53" s="63"/>
      <c r="T53" s="59"/>
    </row>
    <row r="54" spans="2:20" ht="12.75">
      <c r="B54" s="80" t="s">
        <v>7</v>
      </c>
      <c r="D54" s="11"/>
      <c r="E54" s="7"/>
      <c r="F54" s="10" t="s">
        <v>9</v>
      </c>
      <c r="G54" s="7"/>
      <c r="H54" s="19"/>
      <c r="I54" s="7"/>
      <c r="J54" s="8"/>
      <c r="K54" s="7"/>
      <c r="L54" s="111"/>
      <c r="M54" s="7"/>
      <c r="N54" s="10" t="s">
        <v>9</v>
      </c>
      <c r="O54" s="7"/>
      <c r="P54" s="13"/>
      <c r="Q54" s="33"/>
      <c r="R54" s="33"/>
      <c r="S54" s="63"/>
      <c r="T54" s="59"/>
    </row>
    <row r="55" spans="2:20" ht="12.75">
      <c r="B55" s="80"/>
      <c r="D55" s="12"/>
      <c r="E55" s="7"/>
      <c r="F55" s="7"/>
      <c r="G55" s="7"/>
      <c r="H55" s="12"/>
      <c r="I55" s="7"/>
      <c r="J55" s="7"/>
      <c r="K55" s="7"/>
      <c r="L55" s="111"/>
      <c r="M55" s="7"/>
      <c r="N55" s="7"/>
      <c r="O55" s="7"/>
      <c r="P55" s="13"/>
      <c r="Q55" s="33"/>
      <c r="R55" s="33"/>
      <c r="S55" s="63"/>
      <c r="T55" s="59"/>
    </row>
    <row r="56" spans="1:20" ht="12.75">
      <c r="A56" s="7" t="s">
        <v>67</v>
      </c>
      <c r="B56" s="80" t="s">
        <v>2</v>
      </c>
      <c r="D56" s="13"/>
      <c r="E56" s="7"/>
      <c r="F56" s="8" t="s">
        <v>148</v>
      </c>
      <c r="G56" s="7"/>
      <c r="H56" s="13"/>
      <c r="I56" s="7"/>
      <c r="J56" s="8" t="s">
        <v>149</v>
      </c>
      <c r="K56" s="7"/>
      <c r="L56" s="111"/>
      <c r="M56" s="7"/>
      <c r="N56" s="8" t="s">
        <v>150</v>
      </c>
      <c r="O56" s="7"/>
      <c r="P56" s="11" t="s">
        <v>94</v>
      </c>
      <c r="Q56" s="33"/>
      <c r="R56" s="33" t="s">
        <v>8</v>
      </c>
      <c r="S56" s="63">
        <f>0.8+1+1.2+1+0.8+0.25+0.5</f>
        <v>5.55</v>
      </c>
      <c r="T56" s="59">
        <v>6.1</v>
      </c>
    </row>
    <row r="57" spans="2:20" ht="12.75">
      <c r="B57" s="80" t="s">
        <v>7</v>
      </c>
      <c r="D57" s="13"/>
      <c r="E57" s="7"/>
      <c r="F57" s="8" t="s">
        <v>10</v>
      </c>
      <c r="G57" s="7"/>
      <c r="H57" s="111"/>
      <c r="I57" s="7"/>
      <c r="J57" s="8" t="s">
        <v>11</v>
      </c>
      <c r="K57" s="7"/>
      <c r="L57" s="111"/>
      <c r="M57" s="7"/>
      <c r="N57" s="8" t="s">
        <v>10</v>
      </c>
      <c r="O57" s="7"/>
      <c r="P57" s="11" t="s">
        <v>12</v>
      </c>
      <c r="Q57" s="33"/>
      <c r="R57" s="33"/>
      <c r="S57" s="63"/>
      <c r="T57" s="59"/>
    </row>
    <row r="58" spans="2:20" ht="12.75">
      <c r="B58" s="80" t="s">
        <v>52</v>
      </c>
      <c r="D58" s="13"/>
      <c r="E58" s="7"/>
      <c r="F58" s="103">
        <v>57.7833</v>
      </c>
      <c r="G58" s="7"/>
      <c r="H58" s="111"/>
      <c r="I58" s="7"/>
      <c r="J58" s="103">
        <v>58.59675</v>
      </c>
      <c r="K58" s="7"/>
      <c r="L58" s="111"/>
      <c r="M58" s="7"/>
      <c r="N58" s="103">
        <v>59.4102</v>
      </c>
      <c r="O58" s="7"/>
      <c r="P58" s="11">
        <v>59.7763</v>
      </c>
      <c r="Q58" s="33"/>
      <c r="R58" s="33"/>
      <c r="S58" s="63"/>
      <c r="T58" s="59"/>
    </row>
    <row r="59" spans="2:20" ht="12.75">
      <c r="B59" s="80" t="s">
        <v>53</v>
      </c>
      <c r="D59" s="13"/>
      <c r="E59" s="7"/>
      <c r="F59" s="103">
        <v>-40.2227</v>
      </c>
      <c r="G59" s="7"/>
      <c r="H59" s="111">
        <f>((F58-J58)^2+(F59-J59)^2)^(1/2)</f>
        <v>1.9999988281246528</v>
      </c>
      <c r="I59" s="7"/>
      <c r="J59" s="103">
        <v>-42.0498</v>
      </c>
      <c r="K59" s="7"/>
      <c r="L59" s="111">
        <f>((J58-N58)^2+(J59-N59)^2)^(1/2)</f>
        <v>1.9999988281246592</v>
      </c>
      <c r="M59" s="7"/>
      <c r="N59" s="103">
        <v>-43.8769</v>
      </c>
      <c r="O59" s="7">
        <f>((N58-P58)^2+(N59-P59)^2)^(1/2)</f>
        <v>0.8999776844455634</v>
      </c>
      <c r="P59" s="11">
        <v>-44.69905</v>
      </c>
      <c r="Q59" s="33"/>
      <c r="R59" s="33"/>
      <c r="S59" s="63"/>
      <c r="T59" s="59"/>
    </row>
    <row r="60" spans="2:20" ht="12.75">
      <c r="B60" s="80" t="s">
        <v>3</v>
      </c>
      <c r="D60" s="13"/>
      <c r="E60" s="7"/>
      <c r="F60" s="10" t="s">
        <v>152</v>
      </c>
      <c r="G60" s="7"/>
      <c r="H60" s="111"/>
      <c r="I60" s="7"/>
      <c r="J60" s="8"/>
      <c r="K60" s="7"/>
      <c r="L60" s="13"/>
      <c r="M60" s="7"/>
      <c r="N60" s="10" t="s">
        <v>151</v>
      </c>
      <c r="O60" s="7"/>
      <c r="P60" s="11"/>
      <c r="Q60" s="33"/>
      <c r="R60" s="33"/>
      <c r="S60" s="63"/>
      <c r="T60" s="59"/>
    </row>
    <row r="61" spans="2:20" ht="12.75">
      <c r="B61" s="80" t="s">
        <v>7</v>
      </c>
      <c r="D61" s="13"/>
      <c r="E61" s="7"/>
      <c r="F61" s="10" t="s">
        <v>9</v>
      </c>
      <c r="G61" s="7"/>
      <c r="H61" s="111"/>
      <c r="I61" s="7"/>
      <c r="J61" s="8"/>
      <c r="K61" s="7"/>
      <c r="L61" s="13"/>
      <c r="M61" s="7"/>
      <c r="N61" s="10" t="s">
        <v>9</v>
      </c>
      <c r="O61" s="7"/>
      <c r="P61" s="11"/>
      <c r="Q61" s="33"/>
      <c r="R61" s="33"/>
      <c r="S61" s="63"/>
      <c r="T61" s="59"/>
    </row>
    <row r="62" spans="2:20" ht="12.75">
      <c r="B62" s="80"/>
      <c r="D62" s="12"/>
      <c r="E62" s="7"/>
      <c r="F62" s="7"/>
      <c r="G62" s="7"/>
      <c r="H62" s="111"/>
      <c r="I62" s="7"/>
      <c r="J62" s="7"/>
      <c r="K62" s="7"/>
      <c r="L62" s="13"/>
      <c r="M62" s="7"/>
      <c r="N62" s="7"/>
      <c r="O62" s="7"/>
      <c r="P62" s="12"/>
      <c r="Q62" s="33"/>
      <c r="R62" s="33"/>
      <c r="S62" s="63"/>
      <c r="T62" s="59"/>
    </row>
    <row r="63" spans="1:20" ht="12.75">
      <c r="A63" s="7" t="s">
        <v>68</v>
      </c>
      <c r="B63" s="80" t="s">
        <v>2</v>
      </c>
      <c r="D63" s="11" t="s">
        <v>95</v>
      </c>
      <c r="E63" s="7"/>
      <c r="F63" s="8" t="s">
        <v>153</v>
      </c>
      <c r="G63" s="7"/>
      <c r="H63" s="111"/>
      <c r="I63" s="7"/>
      <c r="J63" s="8" t="s">
        <v>154</v>
      </c>
      <c r="K63" s="7"/>
      <c r="L63" s="11" t="s">
        <v>96</v>
      </c>
      <c r="M63" s="7"/>
      <c r="N63" s="8" t="s">
        <v>155</v>
      </c>
      <c r="O63" s="7"/>
      <c r="P63" s="11" t="s">
        <v>97</v>
      </c>
      <c r="Q63" s="33"/>
      <c r="R63" s="33" t="s">
        <v>8</v>
      </c>
      <c r="S63" s="63">
        <f>0.5+0.25+0.8+1+1.2+0.25+0.5+0.25+0.8+0.25+0.5</f>
        <v>6.3</v>
      </c>
      <c r="T63" s="59">
        <v>7</v>
      </c>
    </row>
    <row r="64" spans="2:20" ht="12.75">
      <c r="B64" s="80" t="s">
        <v>7</v>
      </c>
      <c r="D64" s="11" t="s">
        <v>12</v>
      </c>
      <c r="E64" s="7"/>
      <c r="F64" s="8" t="s">
        <v>10</v>
      </c>
      <c r="G64" s="7"/>
      <c r="H64" s="111"/>
      <c r="I64" s="7"/>
      <c r="J64" s="8" t="s">
        <v>11</v>
      </c>
      <c r="K64" s="7"/>
      <c r="L64" s="11" t="s">
        <v>12</v>
      </c>
      <c r="M64" s="7"/>
      <c r="N64" s="8" t="s">
        <v>10</v>
      </c>
      <c r="O64" s="7"/>
      <c r="P64" s="11" t="s">
        <v>12</v>
      </c>
      <c r="Q64" s="33"/>
      <c r="R64" s="33"/>
      <c r="S64" s="63"/>
      <c r="T64" s="59"/>
    </row>
    <row r="65" spans="2:20" ht="12.75">
      <c r="B65" s="80" t="s">
        <v>52</v>
      </c>
      <c r="D65" s="101">
        <v>61.411</v>
      </c>
      <c r="E65" s="7"/>
      <c r="F65" s="103">
        <v>61.3287</v>
      </c>
      <c r="G65" s="7"/>
      <c r="H65" s="111"/>
      <c r="I65" s="7"/>
      <c r="J65" s="103">
        <v>61.1457</v>
      </c>
      <c r="K65" s="7"/>
      <c r="L65" s="101">
        <v>61.045</v>
      </c>
      <c r="M65" s="7"/>
      <c r="N65" s="103">
        <v>60.9627</v>
      </c>
      <c r="O65" s="7"/>
      <c r="P65" s="11">
        <v>60.8803</v>
      </c>
      <c r="Q65" s="33"/>
      <c r="R65" s="33"/>
      <c r="S65" s="63"/>
      <c r="T65" s="59"/>
    </row>
    <row r="66" spans="2:20" ht="12.75">
      <c r="B66" s="80" t="s">
        <v>53</v>
      </c>
      <c r="D66" s="101">
        <v>-54.60045</v>
      </c>
      <c r="E66" s="7">
        <f>((D65-F65)^2+(D66-F66)^2)^(1/2)</f>
        <v>0.9000207511496562</v>
      </c>
      <c r="F66" s="103">
        <v>-55.4967</v>
      </c>
      <c r="G66" s="7"/>
      <c r="H66" s="111">
        <f>((F65-J65)^2+(F66-J66)^2)^(1/2)</f>
        <v>1.9999898899744522</v>
      </c>
      <c r="I66" s="7"/>
      <c r="J66" s="103">
        <v>-57.4883</v>
      </c>
      <c r="K66" s="7">
        <f>((J65-L65)^2+(J66-L66)^2)^(1/2)</f>
        <v>1.099969141612614</v>
      </c>
      <c r="L66" s="101">
        <v>-58.58365</v>
      </c>
      <c r="M66" s="7">
        <f>((L65-N65)^2+(L66-N66)^2)^(1/2)</f>
        <v>0.9000207511496633</v>
      </c>
      <c r="N66" s="103">
        <v>-59.4799</v>
      </c>
      <c r="O66" s="7">
        <f>((N65-P65)^2+(N66-P66)^2)^(1/2)</f>
        <v>0.900029900892189</v>
      </c>
      <c r="P66" s="11">
        <v>-60.37615</v>
      </c>
      <c r="Q66" s="33"/>
      <c r="R66" s="33"/>
      <c r="S66" s="63"/>
      <c r="T66" s="59"/>
    </row>
    <row r="67" spans="2:20" ht="12.75">
      <c r="B67" s="80" t="s">
        <v>3</v>
      </c>
      <c r="D67" s="11"/>
      <c r="E67" s="7"/>
      <c r="F67" s="10" t="s">
        <v>156</v>
      </c>
      <c r="G67" s="7"/>
      <c r="H67" s="111"/>
      <c r="I67" s="7"/>
      <c r="J67" s="8"/>
      <c r="K67" s="7"/>
      <c r="L67" s="11"/>
      <c r="M67" s="7"/>
      <c r="N67" s="10" t="s">
        <v>157</v>
      </c>
      <c r="O67" s="7"/>
      <c r="P67" s="11"/>
      <c r="Q67" s="33"/>
      <c r="R67" s="33"/>
      <c r="S67" s="63"/>
      <c r="T67" s="59"/>
    </row>
    <row r="68" spans="2:20" ht="12.75">
      <c r="B68" s="80" t="s">
        <v>7</v>
      </c>
      <c r="D68" s="11"/>
      <c r="E68" s="7"/>
      <c r="F68" s="10" t="s">
        <v>9</v>
      </c>
      <c r="G68" s="7"/>
      <c r="H68" s="111"/>
      <c r="I68" s="7"/>
      <c r="J68" s="8"/>
      <c r="K68" s="7"/>
      <c r="L68" s="11"/>
      <c r="M68" s="7"/>
      <c r="N68" s="10" t="s">
        <v>9</v>
      </c>
      <c r="O68" s="7"/>
      <c r="P68" s="11"/>
      <c r="Q68" s="33"/>
      <c r="R68" s="33"/>
      <c r="S68" s="63"/>
      <c r="T68" s="59"/>
    </row>
    <row r="69" spans="2:20" ht="12.75">
      <c r="B69" s="80"/>
      <c r="D69" s="13"/>
      <c r="E69" s="7"/>
      <c r="F69" s="7"/>
      <c r="G69" s="7"/>
      <c r="H69" s="13"/>
      <c r="I69" s="7"/>
      <c r="J69" s="7"/>
      <c r="K69" s="7"/>
      <c r="L69" s="13"/>
      <c r="M69" s="7"/>
      <c r="N69" s="7"/>
      <c r="O69" s="7"/>
      <c r="P69" s="12"/>
      <c r="Q69" s="33"/>
      <c r="R69" s="33"/>
      <c r="S69" s="63"/>
      <c r="T69" s="59"/>
    </row>
    <row r="70" spans="1:20" ht="12.75">
      <c r="A70" s="7" t="s">
        <v>69</v>
      </c>
      <c r="B70" s="80" t="s">
        <v>2</v>
      </c>
      <c r="D70" s="13"/>
      <c r="E70" s="7"/>
      <c r="F70" s="8" t="s">
        <v>158</v>
      </c>
      <c r="G70" s="7"/>
      <c r="H70" s="11" t="s">
        <v>98</v>
      </c>
      <c r="I70" s="7"/>
      <c r="J70" s="8" t="s">
        <v>159</v>
      </c>
      <c r="K70" s="7"/>
      <c r="L70" s="19" t="s">
        <v>99</v>
      </c>
      <c r="M70" s="7"/>
      <c r="N70" s="8" t="s">
        <v>160</v>
      </c>
      <c r="O70" s="7"/>
      <c r="P70" s="11" t="s">
        <v>100</v>
      </c>
      <c r="Q70" s="33"/>
      <c r="R70" s="33" t="s">
        <v>8</v>
      </c>
      <c r="S70" s="63">
        <f>0.8+0.25+0.5+0.25+1.2+1+0.8+0.25+0.5</f>
        <v>5.55</v>
      </c>
      <c r="T70" s="59">
        <v>6.1</v>
      </c>
    </row>
    <row r="71" spans="2:20" ht="12.75">
      <c r="B71" s="80" t="s">
        <v>7</v>
      </c>
      <c r="D71" s="13"/>
      <c r="E71" s="7"/>
      <c r="F71" s="8" t="s">
        <v>10</v>
      </c>
      <c r="G71" s="7"/>
      <c r="H71" s="11" t="s">
        <v>12</v>
      </c>
      <c r="I71" s="7"/>
      <c r="J71" s="8" t="s">
        <v>11</v>
      </c>
      <c r="K71" s="7"/>
      <c r="L71" s="19" t="s">
        <v>15</v>
      </c>
      <c r="M71" s="7"/>
      <c r="N71" s="8" t="s">
        <v>10</v>
      </c>
      <c r="O71" s="7"/>
      <c r="P71" s="11" t="s">
        <v>12</v>
      </c>
      <c r="Q71" s="33"/>
      <c r="R71" s="33"/>
      <c r="S71" s="63"/>
      <c r="T71" s="59"/>
    </row>
    <row r="72" spans="2:20" ht="12.75">
      <c r="B72" s="80" t="s">
        <v>52</v>
      </c>
      <c r="D72" s="13"/>
      <c r="E72" s="7"/>
      <c r="F72" s="103">
        <v>60.4503</v>
      </c>
      <c r="G72" s="105"/>
      <c r="H72" s="101">
        <v>60.3679</v>
      </c>
      <c r="I72" s="105"/>
      <c r="J72" s="103">
        <v>60.2673</v>
      </c>
      <c r="K72" s="105"/>
      <c r="L72" s="104">
        <v>60.16665</v>
      </c>
      <c r="M72" s="105"/>
      <c r="N72" s="103">
        <v>60.08425</v>
      </c>
      <c r="O72" s="7"/>
      <c r="P72" s="11">
        <v>60.0019</v>
      </c>
      <c r="Q72" s="33"/>
      <c r="R72" s="33"/>
      <c r="S72" s="63"/>
      <c r="T72" s="59"/>
    </row>
    <row r="73" spans="2:20" ht="12.75">
      <c r="B73" s="80" t="s">
        <v>53</v>
      </c>
      <c r="D73" s="13"/>
      <c r="E73" s="7"/>
      <c r="F73" s="103">
        <v>-65.0564</v>
      </c>
      <c r="G73" s="7">
        <f>((F72-H72)^2+(F73-H73)^2)^(1/2)</f>
        <v>0.900029900892196</v>
      </c>
      <c r="H73" s="101">
        <v>-65.95265</v>
      </c>
      <c r="I73" s="7">
        <f>((H72-J72)^2+(H73-J73)^2)^(1/2)</f>
        <v>1.0999599913178624</v>
      </c>
      <c r="J73" s="103">
        <v>-67.048</v>
      </c>
      <c r="K73" s="7">
        <f>((J72-L72)^2+(J73-L73)^2)^(1/2)</f>
        <v>1.100014355588142</v>
      </c>
      <c r="L73" s="104">
        <v>-68.1434</v>
      </c>
      <c r="M73" s="7">
        <f>((L72-N72)^2+(L73-N73)^2)^(1/2)</f>
        <v>0.9000299008921819</v>
      </c>
      <c r="N73" s="103">
        <v>-69.03965</v>
      </c>
      <c r="O73" s="7">
        <f>((N72-P72)^2+(N73-P73)^2)^(1/2)</f>
        <v>0.8999755343896928</v>
      </c>
      <c r="P73" s="11">
        <v>-69.93585</v>
      </c>
      <c r="Q73" s="33"/>
      <c r="R73" s="33"/>
      <c r="S73" s="63"/>
      <c r="T73" s="59"/>
    </row>
    <row r="74" spans="2:20" ht="12.75">
      <c r="B74" s="80" t="s">
        <v>3</v>
      </c>
      <c r="D74" s="13"/>
      <c r="E74" s="7"/>
      <c r="F74" s="10" t="s">
        <v>161</v>
      </c>
      <c r="G74" s="7"/>
      <c r="H74" s="11"/>
      <c r="I74" s="7"/>
      <c r="J74" s="8"/>
      <c r="K74" s="7"/>
      <c r="L74" s="19"/>
      <c r="M74" s="7"/>
      <c r="N74" s="10" t="s">
        <v>162</v>
      </c>
      <c r="O74" s="7"/>
      <c r="P74" s="11"/>
      <c r="Q74" s="33"/>
      <c r="R74" s="33"/>
      <c r="S74" s="63"/>
      <c r="T74" s="59"/>
    </row>
    <row r="75" spans="2:20" ht="12.75">
      <c r="B75" s="80" t="s">
        <v>7</v>
      </c>
      <c r="D75" s="13"/>
      <c r="E75" s="7"/>
      <c r="F75" s="10" t="s">
        <v>9</v>
      </c>
      <c r="G75" s="7"/>
      <c r="H75" s="11"/>
      <c r="I75" s="7"/>
      <c r="J75" s="8"/>
      <c r="K75" s="7"/>
      <c r="L75" s="19"/>
      <c r="M75" s="7"/>
      <c r="N75" s="10" t="s">
        <v>9</v>
      </c>
      <c r="O75" s="7"/>
      <c r="P75" s="11"/>
      <c r="Q75" s="33"/>
      <c r="R75" s="33"/>
      <c r="S75" s="63"/>
      <c r="T75" s="59"/>
    </row>
    <row r="76" spans="2:20" ht="12.75">
      <c r="B76" s="80"/>
      <c r="D76" s="14"/>
      <c r="H76" s="6"/>
      <c r="L76" s="14"/>
      <c r="P76" s="6"/>
      <c r="Q76" s="33"/>
      <c r="R76" s="33"/>
      <c r="S76" s="63"/>
      <c r="T76" s="59"/>
    </row>
    <row r="77" spans="1:20" ht="12.75">
      <c r="A77" s="7" t="s">
        <v>70</v>
      </c>
      <c r="B77" s="80" t="s">
        <v>2</v>
      </c>
      <c r="D77" s="11" t="s">
        <v>101</v>
      </c>
      <c r="E77" s="7"/>
      <c r="F77" s="8" t="s">
        <v>163</v>
      </c>
      <c r="G77" s="7"/>
      <c r="H77" s="19" t="s">
        <v>102</v>
      </c>
      <c r="I77" s="7"/>
      <c r="J77" s="8" t="s">
        <v>164</v>
      </c>
      <c r="K77" s="7"/>
      <c r="L77" s="11" t="s">
        <v>103</v>
      </c>
      <c r="M77" s="7"/>
      <c r="N77" s="8" t="s">
        <v>165</v>
      </c>
      <c r="O77" s="7"/>
      <c r="P77" s="13"/>
      <c r="Q77" s="33"/>
      <c r="R77" s="33" t="s">
        <v>8</v>
      </c>
      <c r="S77" s="63">
        <f>0.5+0.25+0.8+1+1.2+0.25+0.5+0.25+0.8</f>
        <v>5.55</v>
      </c>
      <c r="T77" s="59">
        <v>6.1</v>
      </c>
    </row>
    <row r="78" spans="2:20" ht="12.75">
      <c r="B78" s="80" t="s">
        <v>7</v>
      </c>
      <c r="D78" s="11" t="s">
        <v>12</v>
      </c>
      <c r="E78" s="7"/>
      <c r="F78" s="8" t="s">
        <v>10</v>
      </c>
      <c r="G78" s="7"/>
      <c r="H78" s="19" t="s">
        <v>15</v>
      </c>
      <c r="I78" s="7"/>
      <c r="J78" s="8" t="s">
        <v>11</v>
      </c>
      <c r="K78" s="7"/>
      <c r="L78" s="11" t="s">
        <v>12</v>
      </c>
      <c r="M78" s="7"/>
      <c r="N78" s="8" t="s">
        <v>10</v>
      </c>
      <c r="O78" s="7"/>
      <c r="P78" s="13"/>
      <c r="Q78" s="33"/>
      <c r="R78" s="33"/>
      <c r="S78" s="63"/>
      <c r="T78" s="59"/>
    </row>
    <row r="79" spans="2:20" ht="12.75">
      <c r="B79" s="80" t="s">
        <v>52</v>
      </c>
      <c r="D79" s="101">
        <v>61.6366</v>
      </c>
      <c r="E79" s="7"/>
      <c r="F79" s="103">
        <v>62.0027</v>
      </c>
      <c r="G79" s="7"/>
      <c r="H79" s="118">
        <f>F79+(J79-F79)*0.9/2</f>
        <v>62.3687525</v>
      </c>
      <c r="I79" s="7"/>
      <c r="J79" s="103">
        <v>62.81615</v>
      </c>
      <c r="K79" s="7"/>
      <c r="L79" s="101">
        <v>63.2636</v>
      </c>
      <c r="M79" s="7"/>
      <c r="N79" s="103">
        <v>63.6296</v>
      </c>
      <c r="O79" s="7"/>
      <c r="P79" s="13"/>
      <c r="Q79" s="33"/>
      <c r="R79" s="33"/>
      <c r="S79" s="63"/>
      <c r="T79" s="59"/>
    </row>
    <row r="80" spans="2:20" ht="12.75">
      <c r="B80" s="80" t="s">
        <v>53</v>
      </c>
      <c r="D80" s="101">
        <v>-79.83725</v>
      </c>
      <c r="E80" s="7">
        <f>((D79-F79)^2+(D80-F80)^2)^(1/2)</f>
        <v>0.9000233608079361</v>
      </c>
      <c r="F80" s="103">
        <v>-80.65945</v>
      </c>
      <c r="G80" s="7">
        <f>((F79-H79)^2+(F80-H80)^2)^(1/2)</f>
        <v>0.8999994726560905</v>
      </c>
      <c r="H80" s="118">
        <f>F80+(J80-F80)*0.9/2</f>
        <v>-81.481645</v>
      </c>
      <c r="I80" s="7">
        <f>((H79-J79)^2+(H80-J80)^2)^(1/2)</f>
        <v>1.0999993554685559</v>
      </c>
      <c r="J80" s="103">
        <v>-82.48655</v>
      </c>
      <c r="K80" s="7">
        <f>((J79-L79)^2+(J80-L80)^2)^(1/2)</f>
        <v>1.1000161419270216</v>
      </c>
      <c r="L80" s="101">
        <v>-83.49145</v>
      </c>
      <c r="M80" s="7">
        <f>((L79-N79)^2+(L80-N80)^2)^(1/2)</f>
        <v>0.8999826887223982</v>
      </c>
      <c r="N80" s="103">
        <v>-84.31365</v>
      </c>
      <c r="O80" s="7"/>
      <c r="P80" s="13"/>
      <c r="Q80" s="33"/>
      <c r="R80" s="33"/>
      <c r="S80" s="63"/>
      <c r="T80" s="59"/>
    </row>
    <row r="81" spans="2:20" ht="12.75">
      <c r="B81" s="80" t="s">
        <v>3</v>
      </c>
      <c r="D81" s="11"/>
      <c r="E81" s="7"/>
      <c r="F81" s="10" t="s">
        <v>166</v>
      </c>
      <c r="G81" s="7"/>
      <c r="H81" s="19"/>
      <c r="I81" s="7"/>
      <c r="J81" s="8"/>
      <c r="K81" s="7"/>
      <c r="L81" s="11"/>
      <c r="M81" s="7"/>
      <c r="N81" s="10" t="s">
        <v>167</v>
      </c>
      <c r="O81" s="7"/>
      <c r="P81" s="13"/>
      <c r="Q81" s="33"/>
      <c r="R81" s="33"/>
      <c r="S81" s="63"/>
      <c r="T81" s="59"/>
    </row>
    <row r="82" spans="2:20" ht="12.75">
      <c r="B82" s="80" t="s">
        <v>7</v>
      </c>
      <c r="D82" s="11"/>
      <c r="E82" s="7"/>
      <c r="F82" s="10" t="s">
        <v>9</v>
      </c>
      <c r="G82" s="7"/>
      <c r="H82" s="19"/>
      <c r="I82" s="7"/>
      <c r="J82" s="8"/>
      <c r="K82" s="7"/>
      <c r="L82" s="11"/>
      <c r="M82" s="7"/>
      <c r="N82" s="10" t="s">
        <v>9</v>
      </c>
      <c r="O82" s="7"/>
      <c r="P82" s="13"/>
      <c r="Q82" s="33"/>
      <c r="R82" s="33"/>
      <c r="S82" s="63"/>
      <c r="T82" s="59"/>
    </row>
    <row r="83" spans="2:20" ht="12.75">
      <c r="B83" s="80"/>
      <c r="D83" s="6"/>
      <c r="Q83" s="33"/>
      <c r="R83" s="33"/>
      <c r="S83" s="63"/>
      <c r="T83" s="59"/>
    </row>
    <row r="84" spans="1:20" ht="12.75">
      <c r="A84" s="7" t="s">
        <v>71</v>
      </c>
      <c r="B84" s="80" t="s">
        <v>2</v>
      </c>
      <c r="D84" s="13"/>
      <c r="E84" s="7"/>
      <c r="F84" s="8" t="s">
        <v>168</v>
      </c>
      <c r="G84" s="7"/>
      <c r="H84" s="11" t="s">
        <v>104</v>
      </c>
      <c r="I84" s="7"/>
      <c r="J84" s="8" t="s">
        <v>170</v>
      </c>
      <c r="K84" s="7"/>
      <c r="L84" s="13"/>
      <c r="M84" s="7"/>
      <c r="N84" s="8" t="s">
        <v>171</v>
      </c>
      <c r="O84" s="7"/>
      <c r="P84" s="11" t="s">
        <v>105</v>
      </c>
      <c r="Q84" s="33"/>
      <c r="R84" s="33" t="s">
        <v>8</v>
      </c>
      <c r="S84" s="63">
        <f>0.8+0.25+0.5+0.25+1.2+1+0.8+0.25+0.5</f>
        <v>5.55</v>
      </c>
      <c r="T84" s="59">
        <v>6.1</v>
      </c>
    </row>
    <row r="85" spans="2:20" ht="12.75">
      <c r="B85" s="80" t="s">
        <v>7</v>
      </c>
      <c r="D85" s="13"/>
      <c r="E85" s="7"/>
      <c r="F85" s="8" t="s">
        <v>10</v>
      </c>
      <c r="G85" s="7"/>
      <c r="H85" s="11" t="s">
        <v>12</v>
      </c>
      <c r="I85" s="7"/>
      <c r="J85" s="8" t="s">
        <v>11</v>
      </c>
      <c r="K85" s="7"/>
      <c r="L85" s="13"/>
      <c r="M85" s="7"/>
      <c r="N85" s="8" t="s">
        <v>10</v>
      </c>
      <c r="O85" s="7"/>
      <c r="P85" s="11" t="s">
        <v>12</v>
      </c>
      <c r="Q85" s="33"/>
      <c r="R85" s="33"/>
      <c r="S85" s="63"/>
      <c r="T85" s="59"/>
    </row>
    <row r="86" spans="2:20" ht="12.75">
      <c r="B86" s="80" t="s">
        <v>52</v>
      </c>
      <c r="D86" s="13"/>
      <c r="E86" s="7"/>
      <c r="F86" s="103">
        <v>66.3954</v>
      </c>
      <c r="G86" s="7"/>
      <c r="H86" s="101">
        <v>66.7615</v>
      </c>
      <c r="I86" s="7"/>
      <c r="J86" s="103">
        <v>67.20895</v>
      </c>
      <c r="K86" s="7"/>
      <c r="L86" s="13"/>
      <c r="M86" s="7"/>
      <c r="N86" s="103">
        <v>68.0224</v>
      </c>
      <c r="O86" s="7"/>
      <c r="P86" s="11">
        <v>68.38845</v>
      </c>
      <c r="Q86" s="33"/>
      <c r="R86" s="33"/>
      <c r="S86" s="63"/>
      <c r="T86" s="59"/>
    </row>
    <row r="87" spans="2:20" ht="12.75">
      <c r="B87" s="80" t="s">
        <v>53</v>
      </c>
      <c r="D87" s="13"/>
      <c r="E87" s="7"/>
      <c r="F87" s="103">
        <v>-90.52575</v>
      </c>
      <c r="G87" s="7">
        <f>((F86-H86)^2+(F87-H87)^2)^(1/2)</f>
        <v>0.8999776844455597</v>
      </c>
      <c r="H87" s="101">
        <v>-91.3479</v>
      </c>
      <c r="I87" s="7">
        <f>((H86-J86)^2+(H87-J87)^2)^(1/2)</f>
        <v>1.1000618187174842</v>
      </c>
      <c r="J87" s="103">
        <v>-92.35285</v>
      </c>
      <c r="K87" s="7"/>
      <c r="L87" s="111">
        <f>((J86-N86)^2+(J87-N87)^2)^(1/2)</f>
        <v>1.9999531507012869</v>
      </c>
      <c r="M87" s="7"/>
      <c r="N87" s="103">
        <v>-94.1799</v>
      </c>
      <c r="O87" s="7">
        <f>((N86-P86)^2+(N87-P87)^2)^(1/2)</f>
        <v>0.9000030236060282</v>
      </c>
      <c r="P87" s="11">
        <v>-95.0021</v>
      </c>
      <c r="Q87" s="33"/>
      <c r="R87" s="33"/>
      <c r="S87" s="63"/>
      <c r="T87" s="59"/>
    </row>
    <row r="88" spans="2:20" ht="12.75">
      <c r="B88" s="80" t="s">
        <v>3</v>
      </c>
      <c r="D88" s="13"/>
      <c r="E88" s="7"/>
      <c r="F88" s="10" t="s">
        <v>169</v>
      </c>
      <c r="G88" s="7"/>
      <c r="H88" s="11"/>
      <c r="I88" s="7"/>
      <c r="J88" s="8"/>
      <c r="K88" s="7"/>
      <c r="L88" s="13"/>
      <c r="M88" s="7"/>
      <c r="N88" s="10" t="s">
        <v>172</v>
      </c>
      <c r="O88" s="7"/>
      <c r="P88" s="11"/>
      <c r="Q88" s="33"/>
      <c r="R88" s="33"/>
      <c r="S88" s="63"/>
      <c r="T88" s="59"/>
    </row>
    <row r="89" spans="2:20" ht="12.75">
      <c r="B89" s="80" t="s">
        <v>7</v>
      </c>
      <c r="D89" s="13"/>
      <c r="E89" s="7"/>
      <c r="F89" s="10" t="s">
        <v>9</v>
      </c>
      <c r="G89" s="7"/>
      <c r="H89" s="11"/>
      <c r="I89" s="7"/>
      <c r="J89" s="8"/>
      <c r="K89" s="7"/>
      <c r="L89" s="13"/>
      <c r="M89" s="7"/>
      <c r="N89" s="10" t="s">
        <v>9</v>
      </c>
      <c r="O89" s="7"/>
      <c r="P89" s="11"/>
      <c r="Q89" s="33"/>
      <c r="R89" s="33"/>
      <c r="S89" s="63"/>
      <c r="T89" s="59"/>
    </row>
    <row r="90" spans="2:20" ht="12.75">
      <c r="B90" s="80"/>
      <c r="D90" s="6"/>
      <c r="H90" s="17"/>
      <c r="Q90" s="33"/>
      <c r="R90" s="33"/>
      <c r="S90" s="63"/>
      <c r="T90" s="59"/>
    </row>
    <row r="91" spans="1:20" ht="12.75">
      <c r="A91" s="7" t="s">
        <v>72</v>
      </c>
      <c r="B91" s="80" t="s">
        <v>2</v>
      </c>
      <c r="D91" s="11" t="s">
        <v>106</v>
      </c>
      <c r="E91" s="7"/>
      <c r="F91" s="8" t="s">
        <v>173</v>
      </c>
      <c r="G91" s="7"/>
      <c r="H91" s="18"/>
      <c r="I91" s="7"/>
      <c r="J91" s="8" t="s">
        <v>175</v>
      </c>
      <c r="K91" s="7"/>
      <c r="L91" s="11" t="s">
        <v>107</v>
      </c>
      <c r="M91" s="7"/>
      <c r="N91" s="8" t="s">
        <v>176</v>
      </c>
      <c r="O91" s="7"/>
      <c r="P91" s="13"/>
      <c r="Q91" s="33"/>
      <c r="R91" s="33" t="s">
        <v>8</v>
      </c>
      <c r="S91" s="63">
        <f>0.5+0.25+0.8+1+1.2+0.25+0.5+0.25+0.8</f>
        <v>5.55</v>
      </c>
      <c r="T91" s="59">
        <v>6.1</v>
      </c>
    </row>
    <row r="92" spans="2:20" ht="12.75">
      <c r="B92" s="80" t="s">
        <v>7</v>
      </c>
      <c r="D92" s="11" t="s">
        <v>12</v>
      </c>
      <c r="E92" s="7"/>
      <c r="F92" s="8" t="s">
        <v>10</v>
      </c>
      <c r="G92" s="7"/>
      <c r="H92" s="18"/>
      <c r="I92" s="7"/>
      <c r="J92" s="8" t="s">
        <v>11</v>
      </c>
      <c r="K92" s="7"/>
      <c r="L92" s="11" t="s">
        <v>12</v>
      </c>
      <c r="M92" s="7"/>
      <c r="N92" s="8" t="s">
        <v>10</v>
      </c>
      <c r="O92" s="7"/>
      <c r="P92" s="13"/>
      <c r="Q92" s="33"/>
      <c r="R92" s="33"/>
      <c r="S92" s="63"/>
      <c r="T92" s="59"/>
    </row>
    <row r="93" spans="2:20" ht="12.75">
      <c r="B93" s="80" t="s">
        <v>52</v>
      </c>
      <c r="D93" s="98">
        <v>74.6528</v>
      </c>
      <c r="E93" s="7"/>
      <c r="F93" s="103">
        <v>75.3739</v>
      </c>
      <c r="G93" s="7"/>
      <c r="H93" s="114"/>
      <c r="I93" s="7"/>
      <c r="J93" s="103">
        <v>76.97645</v>
      </c>
      <c r="K93" s="7"/>
      <c r="L93" s="101">
        <v>77.8578</v>
      </c>
      <c r="M93" s="7"/>
      <c r="N93" s="103">
        <v>78.5789</v>
      </c>
      <c r="O93" s="7"/>
      <c r="P93" s="13"/>
      <c r="Q93" s="33"/>
      <c r="R93" s="33"/>
      <c r="S93" s="63"/>
      <c r="T93" s="59"/>
    </row>
    <row r="94" spans="2:20" ht="12.75">
      <c r="B94" s="80" t="s">
        <v>53</v>
      </c>
      <c r="D94" s="98">
        <v>-102.8423</v>
      </c>
      <c r="E94" s="7">
        <f>((D93-F93)^2+(D94-F94)^2)^(1/2)</f>
        <v>0.8999520056647591</v>
      </c>
      <c r="F94" s="103">
        <v>-103.38075</v>
      </c>
      <c r="G94" s="7"/>
      <c r="H94" s="111">
        <f>((F93-J93)^2+(F94-J94)^2)^(1/2)</f>
        <v>2.000034430953617</v>
      </c>
      <c r="I94" s="7"/>
      <c r="J94" s="103">
        <v>-104.5774</v>
      </c>
      <c r="K94" s="7">
        <f>((J93-L93)^2+(J94-L94)^2)^(1/2)</f>
        <v>1.1000023011339595</v>
      </c>
      <c r="L94" s="101">
        <v>-105.2356</v>
      </c>
      <c r="M94" s="7">
        <f>((L93-N93)^2+(L94-N94)^2)^(1/2)</f>
        <v>0.8999520056647505</v>
      </c>
      <c r="N94" s="103">
        <v>-105.77405</v>
      </c>
      <c r="O94" s="7"/>
      <c r="P94" s="13"/>
      <c r="Q94" s="33"/>
      <c r="R94" s="33"/>
      <c r="S94" s="63"/>
      <c r="T94" s="59"/>
    </row>
    <row r="95" spans="2:20" ht="12.75">
      <c r="B95" s="80" t="s">
        <v>3</v>
      </c>
      <c r="D95" s="11"/>
      <c r="E95" s="7"/>
      <c r="F95" s="10" t="s">
        <v>174</v>
      </c>
      <c r="G95" s="7"/>
      <c r="H95" s="18"/>
      <c r="I95" s="7"/>
      <c r="J95" s="8"/>
      <c r="K95" s="7"/>
      <c r="L95" s="11"/>
      <c r="M95" s="7"/>
      <c r="N95" s="10" t="s">
        <v>177</v>
      </c>
      <c r="O95" s="7"/>
      <c r="P95" s="13"/>
      <c r="Q95" s="33"/>
      <c r="R95" s="33"/>
      <c r="S95" s="63"/>
      <c r="T95" s="59"/>
    </row>
    <row r="96" spans="2:20" ht="12.75">
      <c r="B96" s="80" t="s">
        <v>7</v>
      </c>
      <c r="D96" s="11"/>
      <c r="E96" s="7"/>
      <c r="F96" s="10" t="s">
        <v>9</v>
      </c>
      <c r="G96" s="7"/>
      <c r="H96" s="18"/>
      <c r="I96" s="7"/>
      <c r="J96" s="8"/>
      <c r="K96" s="7"/>
      <c r="L96" s="11"/>
      <c r="M96" s="7"/>
      <c r="N96" s="10" t="s">
        <v>9</v>
      </c>
      <c r="O96" s="7"/>
      <c r="P96" s="13"/>
      <c r="Q96" s="33"/>
      <c r="R96" s="33"/>
      <c r="S96" s="63"/>
      <c r="T96" s="59"/>
    </row>
    <row r="97" spans="2:20" ht="12.75">
      <c r="B97" s="80"/>
      <c r="D97" s="6"/>
      <c r="L97" s="17"/>
      <c r="Q97" s="33"/>
      <c r="R97" s="33"/>
      <c r="S97" s="63"/>
      <c r="T97" s="59"/>
    </row>
    <row r="98" spans="1:20" ht="12.75">
      <c r="A98" s="7" t="s">
        <v>73</v>
      </c>
      <c r="B98" s="80" t="s">
        <v>2</v>
      </c>
      <c r="D98" s="11" t="s">
        <v>108</v>
      </c>
      <c r="F98" s="8" t="s">
        <v>178</v>
      </c>
      <c r="H98" s="11" t="s">
        <v>109</v>
      </c>
      <c r="J98" s="8" t="s">
        <v>180</v>
      </c>
      <c r="L98" s="19" t="s">
        <v>110</v>
      </c>
      <c r="N98" s="8" t="s">
        <v>181</v>
      </c>
      <c r="P98" s="11" t="s">
        <v>111</v>
      </c>
      <c r="Q98" s="33"/>
      <c r="R98" s="33" t="s">
        <v>8</v>
      </c>
      <c r="S98" s="63">
        <f>0.5+0.25+0.8+0.25+0.5+0.25+1.2+1+0.8+0.25+0.5</f>
        <v>6.3</v>
      </c>
      <c r="T98" s="59">
        <v>7</v>
      </c>
    </row>
    <row r="99" spans="2:20" ht="12.75">
      <c r="B99" s="80" t="s">
        <v>7</v>
      </c>
      <c r="D99" s="11" t="s">
        <v>12</v>
      </c>
      <c r="F99" s="8" t="s">
        <v>10</v>
      </c>
      <c r="H99" s="11" t="s">
        <v>12</v>
      </c>
      <c r="J99" s="8" t="s">
        <v>11</v>
      </c>
      <c r="L99" s="19" t="s">
        <v>15</v>
      </c>
      <c r="N99" s="8" t="s">
        <v>10</v>
      </c>
      <c r="P99" s="11" t="s">
        <v>12</v>
      </c>
      <c r="Q99" s="33"/>
      <c r="R99" s="33"/>
      <c r="S99" s="63"/>
      <c r="T99" s="59"/>
    </row>
    <row r="100" spans="2:20" ht="12.75">
      <c r="B100" s="80" t="s">
        <v>52</v>
      </c>
      <c r="D100" s="101">
        <v>82.3448</v>
      </c>
      <c r="F100" s="103">
        <v>83.06595</v>
      </c>
      <c r="H100" s="101">
        <v>83.7871</v>
      </c>
      <c r="J100" s="103">
        <v>84.66845</v>
      </c>
      <c r="L100" s="104">
        <v>85.54985</v>
      </c>
      <c r="N100" s="103">
        <v>86.271</v>
      </c>
      <c r="P100" s="11">
        <v>86.9921</v>
      </c>
      <c r="Q100" s="33"/>
      <c r="R100" s="33"/>
      <c r="S100" s="63"/>
      <c r="T100" s="59"/>
    </row>
    <row r="101" spans="2:20" ht="12.75">
      <c r="B101" s="80" t="s">
        <v>53</v>
      </c>
      <c r="D101" s="101">
        <v>-108.5862</v>
      </c>
      <c r="E101" s="7">
        <f>((D100-F100)^2+(D101-F101)^2)^(1/2)</f>
        <v>0.9000219844537082</v>
      </c>
      <c r="F101" s="103">
        <v>-109.1247</v>
      </c>
      <c r="G101" s="7">
        <f>((F100-H100)^2+(F101-H101)^2)^(1/2)</f>
        <v>0.9000219844537082</v>
      </c>
      <c r="H101" s="108">
        <v>-109.6632</v>
      </c>
      <c r="I101" s="7">
        <f>((H100-J100)^2+(H101-J101)^2)^(1/2)</f>
        <v>1.0999424678136618</v>
      </c>
      <c r="J101" s="103">
        <v>-110.3213</v>
      </c>
      <c r="K101" s="7">
        <f>((J100-L100)^2+(J101-L101)^2)^(1/2)</f>
        <v>1.1001021997978249</v>
      </c>
      <c r="L101" s="104">
        <v>-110.9796</v>
      </c>
      <c r="M101" s="7">
        <f>((L100-N100)^2+(L101-N101)^2)^(1/2)</f>
        <v>0.8999621561487946</v>
      </c>
      <c r="N101" s="106">
        <v>-111.518</v>
      </c>
      <c r="O101" s="7">
        <f>((N100-P100)^2+(N101-P101)^2)^(1/2)</f>
        <v>0.8999819220406533</v>
      </c>
      <c r="P101" s="102">
        <v>-112.0565</v>
      </c>
      <c r="Q101" s="33"/>
      <c r="R101" s="33"/>
      <c r="S101" s="63"/>
      <c r="T101" s="59"/>
    </row>
    <row r="102" spans="2:20" ht="12.75">
      <c r="B102" s="80" t="s">
        <v>3</v>
      </c>
      <c r="D102" s="15"/>
      <c r="F102" s="10" t="s">
        <v>179</v>
      </c>
      <c r="H102" s="5"/>
      <c r="J102" s="4"/>
      <c r="L102" s="19"/>
      <c r="N102" s="10" t="s">
        <v>182</v>
      </c>
      <c r="P102" s="5"/>
      <c r="Q102" s="33"/>
      <c r="R102" s="33"/>
      <c r="S102" s="63"/>
      <c r="T102" s="59"/>
    </row>
    <row r="103" spans="2:20" ht="12.75">
      <c r="B103" s="80" t="s">
        <v>7</v>
      </c>
      <c r="D103" s="15"/>
      <c r="F103" s="10" t="s">
        <v>9</v>
      </c>
      <c r="H103" s="5"/>
      <c r="J103" s="4"/>
      <c r="L103" s="19"/>
      <c r="N103" s="10" t="s">
        <v>9</v>
      </c>
      <c r="P103" s="5"/>
      <c r="Q103" s="33"/>
      <c r="R103" s="33"/>
      <c r="S103" s="63"/>
      <c r="T103" s="59"/>
    </row>
    <row r="104" spans="2:20" ht="12.75">
      <c r="B104" s="80"/>
      <c r="D104" s="6"/>
      <c r="L104" s="17"/>
      <c r="Q104" s="33"/>
      <c r="R104" s="33"/>
      <c r="S104" s="63"/>
      <c r="T104" s="59"/>
    </row>
    <row r="105" spans="1:20" ht="12.75">
      <c r="A105" s="7" t="s">
        <v>74</v>
      </c>
      <c r="B105" s="80" t="s">
        <v>2</v>
      </c>
      <c r="D105" s="11" t="s">
        <v>112</v>
      </c>
      <c r="E105" s="7"/>
      <c r="F105" s="8" t="s">
        <v>183</v>
      </c>
      <c r="G105" s="7"/>
      <c r="H105" s="19" t="s">
        <v>113</v>
      </c>
      <c r="I105" s="7"/>
      <c r="J105" s="8" t="s">
        <v>185</v>
      </c>
      <c r="K105" s="9"/>
      <c r="L105" s="13"/>
      <c r="M105" s="7"/>
      <c r="N105" s="8" t="s">
        <v>186</v>
      </c>
      <c r="O105" s="7"/>
      <c r="P105" s="13"/>
      <c r="Q105" s="33"/>
      <c r="R105" s="33" t="s">
        <v>8</v>
      </c>
      <c r="S105" s="63">
        <f>0.5+0.25+0.8+1+1.2+0.25+0.5+0.25+0.8</f>
        <v>5.55</v>
      </c>
      <c r="T105" s="59">
        <v>6.1</v>
      </c>
    </row>
    <row r="106" spans="2:20" ht="12.75">
      <c r="B106" s="80" t="s">
        <v>7</v>
      </c>
      <c r="D106" s="11" t="s">
        <v>12</v>
      </c>
      <c r="E106" s="7"/>
      <c r="F106" s="8" t="s">
        <v>10</v>
      </c>
      <c r="G106" s="7"/>
      <c r="H106" s="19" t="s">
        <v>15</v>
      </c>
      <c r="I106" s="7"/>
      <c r="J106" s="8" t="s">
        <v>11</v>
      </c>
      <c r="K106" s="9"/>
      <c r="L106" s="13"/>
      <c r="M106" s="7"/>
      <c r="N106" s="8" t="s">
        <v>10</v>
      </c>
      <c r="O106" s="7"/>
      <c r="P106" s="13"/>
      <c r="Q106" s="33"/>
      <c r="R106" s="33"/>
      <c r="S106" s="63"/>
      <c r="T106" s="59"/>
    </row>
    <row r="107" spans="2:20" ht="12.75">
      <c r="B107" s="80" t="s">
        <v>52</v>
      </c>
      <c r="D107" s="101">
        <v>93.2564</v>
      </c>
      <c r="E107" s="7"/>
      <c r="F107" s="103">
        <v>93.6225</v>
      </c>
      <c r="G107" s="7"/>
      <c r="H107" s="118">
        <f>F107+(J107-F107)*0.9/2</f>
        <v>93.9885525</v>
      </c>
      <c r="I107" s="7"/>
      <c r="J107" s="103">
        <v>94.43595</v>
      </c>
      <c r="K107" s="9"/>
      <c r="L107" s="13"/>
      <c r="M107" s="7"/>
      <c r="N107" s="103">
        <v>95.2494</v>
      </c>
      <c r="O107" s="7"/>
      <c r="P107" s="13"/>
      <c r="Q107" s="33"/>
      <c r="R107" s="33"/>
      <c r="S107" s="63"/>
      <c r="T107" s="59"/>
    </row>
    <row r="108" spans="2:20" ht="12.75">
      <c r="B108" s="80" t="s">
        <v>53</v>
      </c>
      <c r="D108" s="101">
        <v>-119.89665</v>
      </c>
      <c r="E108" s="7">
        <f>((D107-F107)^2+(D108-F108)^2)^(1/2)</f>
        <v>0.900023360807939</v>
      </c>
      <c r="F108" s="103">
        <v>-120.71885</v>
      </c>
      <c r="G108" s="7">
        <f>((F107-H107)^2+(F108-H108)^2)^(1/2)</f>
        <v>0.8999994726560876</v>
      </c>
      <c r="H108" s="118">
        <f>F108+(J108-F108)*0.9/2</f>
        <v>-121.541045</v>
      </c>
      <c r="I108" s="7">
        <f>((H107-J107)^2+(H108-J108)^2)^(1/2)</f>
        <v>1.0999993554685716</v>
      </c>
      <c r="J108" s="103">
        <v>-122.54595</v>
      </c>
      <c r="K108" s="9"/>
      <c r="L108" s="111">
        <f>((J107-N107)^2+(J108-N108)^2)^(1/2)</f>
        <v>1.999953150701281</v>
      </c>
      <c r="M108" s="7"/>
      <c r="N108" s="103">
        <v>-124.373</v>
      </c>
      <c r="O108" s="7"/>
      <c r="P108" s="13"/>
      <c r="Q108" s="33"/>
      <c r="R108" s="33"/>
      <c r="S108" s="63"/>
      <c r="T108" s="59"/>
    </row>
    <row r="109" spans="2:20" ht="12.75">
      <c r="B109" s="80" t="s">
        <v>3</v>
      </c>
      <c r="D109" s="11"/>
      <c r="E109" s="7"/>
      <c r="F109" s="10" t="s">
        <v>184</v>
      </c>
      <c r="G109" s="7"/>
      <c r="H109" s="19"/>
      <c r="I109" s="7"/>
      <c r="J109" s="8"/>
      <c r="K109" s="9"/>
      <c r="L109" s="13"/>
      <c r="M109" s="7"/>
      <c r="N109" s="10" t="s">
        <v>187</v>
      </c>
      <c r="O109" s="7"/>
      <c r="P109" s="13"/>
      <c r="Q109" s="33"/>
      <c r="R109" s="33"/>
      <c r="S109" s="63"/>
      <c r="T109" s="59"/>
    </row>
    <row r="110" spans="2:20" ht="12.75">
      <c r="B110" s="80" t="s">
        <v>7</v>
      </c>
      <c r="D110" s="11"/>
      <c r="E110" s="7"/>
      <c r="F110" s="10" t="s">
        <v>9</v>
      </c>
      <c r="G110" s="7"/>
      <c r="H110" s="19"/>
      <c r="I110" s="7"/>
      <c r="J110" s="8"/>
      <c r="K110" s="9"/>
      <c r="L110" s="13"/>
      <c r="M110" s="7"/>
      <c r="N110" s="10" t="s">
        <v>9</v>
      </c>
      <c r="O110" s="7"/>
      <c r="P110" s="13"/>
      <c r="Q110" s="33"/>
      <c r="R110" s="33"/>
      <c r="S110" s="39"/>
      <c r="T110" s="59"/>
    </row>
    <row r="111" spans="2:20" ht="12.75">
      <c r="B111" s="80"/>
      <c r="K111" s="17"/>
      <c r="L111" s="17"/>
      <c r="Q111" s="33"/>
      <c r="R111" s="33"/>
      <c r="S111" s="63"/>
      <c r="T111" s="59"/>
    </row>
    <row r="112" spans="2:20" ht="12.75">
      <c r="B112" s="81" t="s">
        <v>13</v>
      </c>
      <c r="D112" s="6"/>
      <c r="Q112" s="33"/>
      <c r="R112" s="33"/>
      <c r="S112" s="63"/>
      <c r="T112" s="59"/>
    </row>
    <row r="113" spans="2:20" ht="12.75">
      <c r="B113" s="80"/>
      <c r="D113" s="6"/>
      <c r="H113" s="17"/>
      <c r="Q113" s="33"/>
      <c r="R113" s="33"/>
      <c r="S113" s="63"/>
      <c r="T113" s="59"/>
    </row>
    <row r="114" spans="1:20" ht="12.75">
      <c r="A114" s="7" t="s">
        <v>75</v>
      </c>
      <c r="B114" s="80" t="s">
        <v>2</v>
      </c>
      <c r="D114" s="11" t="s">
        <v>114</v>
      </c>
      <c r="E114" s="7"/>
      <c r="F114" s="8" t="s">
        <v>245</v>
      </c>
      <c r="G114" s="7"/>
      <c r="H114" s="18"/>
      <c r="I114" s="7"/>
      <c r="J114" s="8" t="s">
        <v>244</v>
      </c>
      <c r="K114" s="7"/>
      <c r="L114" s="11" t="s">
        <v>115</v>
      </c>
      <c r="M114" s="7"/>
      <c r="N114" s="8" t="s">
        <v>243</v>
      </c>
      <c r="O114" s="7"/>
      <c r="P114" s="13"/>
      <c r="Q114" s="33"/>
      <c r="R114" s="33" t="s">
        <v>8</v>
      </c>
      <c r="S114" s="63">
        <f>0.5+0.25+0.8+1+1.2+0.25+0.5+0.25+0.8</f>
        <v>5.55</v>
      </c>
      <c r="T114" s="59">
        <v>6.1</v>
      </c>
    </row>
    <row r="115" spans="2:20" ht="12.75">
      <c r="B115" s="80" t="s">
        <v>7</v>
      </c>
      <c r="D115" s="11" t="s">
        <v>12</v>
      </c>
      <c r="E115" s="7"/>
      <c r="F115" s="8" t="s">
        <v>10</v>
      </c>
      <c r="G115" s="7"/>
      <c r="H115" s="18"/>
      <c r="I115" s="7"/>
      <c r="J115" s="8" t="s">
        <v>11</v>
      </c>
      <c r="K115" s="7"/>
      <c r="L115" s="11" t="s">
        <v>12</v>
      </c>
      <c r="M115" s="7"/>
      <c r="N115" s="8" t="s">
        <v>10</v>
      </c>
      <c r="O115" s="7"/>
      <c r="P115" s="13"/>
      <c r="Q115" s="33"/>
      <c r="R115" s="33"/>
      <c r="S115" s="63"/>
      <c r="T115" s="59"/>
    </row>
    <row r="116" spans="2:20" ht="12.75">
      <c r="B116" s="80" t="s">
        <v>52</v>
      </c>
      <c r="D116" s="101">
        <v>72.4558</v>
      </c>
      <c r="E116" s="7"/>
      <c r="F116" s="103">
        <v>72.8219</v>
      </c>
      <c r="G116" s="7"/>
      <c r="H116" s="114"/>
      <c r="I116" s="7"/>
      <c r="J116" s="103">
        <v>73.63535</v>
      </c>
      <c r="K116" s="7"/>
      <c r="L116" s="101">
        <v>74.0828</v>
      </c>
      <c r="M116" s="7"/>
      <c r="N116" s="103">
        <v>74.4488</v>
      </c>
      <c r="O116" s="7"/>
      <c r="P116" s="13"/>
      <c r="Q116" s="33"/>
      <c r="R116" s="33"/>
      <c r="S116" s="63"/>
      <c r="T116" s="59"/>
    </row>
    <row r="117" spans="2:20" ht="12.75">
      <c r="B117" s="80" t="s">
        <v>53</v>
      </c>
      <c r="D117" s="101">
        <v>-104.1376</v>
      </c>
      <c r="E117" s="7">
        <f>((D116-F116)^2+(D117-F117)^2)^(1/2)</f>
        <v>0.8999776844455597</v>
      </c>
      <c r="F117" s="103">
        <v>-104.95975</v>
      </c>
      <c r="G117" s="7"/>
      <c r="H117" s="111">
        <f>((F116-J116)^2+(F117-J117)^2)^(1/2)</f>
        <v>1.9999988281246592</v>
      </c>
      <c r="I117" s="7"/>
      <c r="J117" s="103">
        <v>-106.78685</v>
      </c>
      <c r="K117" s="7">
        <f>((J116-L116)^2+(J117-L117)^2)^(1/2)</f>
        <v>1.1000161419270116</v>
      </c>
      <c r="L117" s="101">
        <v>-107.79175</v>
      </c>
      <c r="M117" s="7">
        <f>((L116-N116)^2+(L117-N117)^2)^(1/2)</f>
        <v>0.8999826887224082</v>
      </c>
      <c r="N117" s="103">
        <v>-108.61395</v>
      </c>
      <c r="O117" s="7"/>
      <c r="P117" s="13"/>
      <c r="Q117" s="33"/>
      <c r="R117" s="33"/>
      <c r="S117" s="63"/>
      <c r="T117" s="59"/>
    </row>
    <row r="118" spans="2:20" ht="12.75">
      <c r="B118" s="80" t="s">
        <v>3</v>
      </c>
      <c r="D118" s="11"/>
      <c r="E118" s="7"/>
      <c r="F118" s="10" t="s">
        <v>246</v>
      </c>
      <c r="G118" s="7"/>
      <c r="H118" s="18"/>
      <c r="I118" s="7"/>
      <c r="J118" s="8"/>
      <c r="K118" s="7"/>
      <c r="L118" s="11"/>
      <c r="M118" s="7"/>
      <c r="N118" s="10" t="s">
        <v>247</v>
      </c>
      <c r="O118" s="7"/>
      <c r="P118" s="13"/>
      <c r="Q118" s="33"/>
      <c r="R118" s="33"/>
      <c r="S118" s="63"/>
      <c r="T118" s="59"/>
    </row>
    <row r="119" spans="2:20" ht="12.75">
      <c r="B119" s="80" t="s">
        <v>7</v>
      </c>
      <c r="D119" s="11"/>
      <c r="E119" s="7"/>
      <c r="F119" s="10" t="s">
        <v>9</v>
      </c>
      <c r="G119" s="7"/>
      <c r="H119" s="18"/>
      <c r="I119" s="7"/>
      <c r="J119" s="8"/>
      <c r="K119" s="7"/>
      <c r="L119" s="11"/>
      <c r="M119" s="7"/>
      <c r="N119" s="10" t="s">
        <v>9</v>
      </c>
      <c r="O119" s="7"/>
      <c r="P119" s="13"/>
      <c r="Q119" s="33"/>
      <c r="R119" s="33"/>
      <c r="S119" s="63"/>
      <c r="T119" s="59"/>
    </row>
    <row r="120" spans="2:20" ht="12.75">
      <c r="B120" s="80"/>
      <c r="D120" s="6"/>
      <c r="Q120" s="33"/>
      <c r="R120" s="33"/>
      <c r="S120" s="63"/>
      <c r="T120" s="59"/>
    </row>
    <row r="121" spans="1:20" ht="12.75">
      <c r="A121" s="7" t="s">
        <v>76</v>
      </c>
      <c r="B121" s="80" t="s">
        <v>2</v>
      </c>
      <c r="D121" s="13"/>
      <c r="E121" s="7"/>
      <c r="F121" s="8" t="s">
        <v>238</v>
      </c>
      <c r="G121" s="7"/>
      <c r="H121" s="11" t="s">
        <v>116</v>
      </c>
      <c r="I121" s="7"/>
      <c r="J121" s="8" t="s">
        <v>240</v>
      </c>
      <c r="K121" s="7"/>
      <c r="L121" s="13"/>
      <c r="M121" s="7"/>
      <c r="N121" s="8" t="s">
        <v>241</v>
      </c>
      <c r="O121" s="7"/>
      <c r="P121" s="11" t="s">
        <v>117</v>
      </c>
      <c r="Q121" s="33"/>
      <c r="R121" s="33" t="s">
        <v>8</v>
      </c>
      <c r="S121" s="63">
        <f>0.8+0.25+0.5+0.25+1.2+1+0.8+0.25+0.5</f>
        <v>5.55</v>
      </c>
      <c r="T121" s="59">
        <v>6.1</v>
      </c>
    </row>
    <row r="122" spans="2:20" ht="12.75">
      <c r="B122" s="80" t="s">
        <v>7</v>
      </c>
      <c r="D122" s="13"/>
      <c r="E122" s="7"/>
      <c r="F122" s="8" t="s">
        <v>10</v>
      </c>
      <c r="G122" s="7"/>
      <c r="H122" s="11" t="s">
        <v>12</v>
      </c>
      <c r="I122" s="7"/>
      <c r="J122" s="8" t="s">
        <v>11</v>
      </c>
      <c r="K122" s="7"/>
      <c r="L122" s="13"/>
      <c r="M122" s="7"/>
      <c r="N122" s="8" t="s">
        <v>10</v>
      </c>
      <c r="O122" s="7"/>
      <c r="P122" s="11" t="s">
        <v>12</v>
      </c>
      <c r="Q122" s="33"/>
      <c r="R122" s="33"/>
      <c r="S122" s="63"/>
      <c r="T122" s="59"/>
    </row>
    <row r="123" spans="2:20" ht="12.75">
      <c r="B123" s="80" t="s">
        <v>52</v>
      </c>
      <c r="D123" s="13"/>
      <c r="E123" s="7"/>
      <c r="F123" s="103">
        <v>77.2146</v>
      </c>
      <c r="G123" s="7"/>
      <c r="H123" s="101">
        <v>77.5807</v>
      </c>
      <c r="I123" s="7"/>
      <c r="J123" s="103">
        <v>78.02815</v>
      </c>
      <c r="K123" s="7"/>
      <c r="L123" s="13"/>
      <c r="M123" s="7"/>
      <c r="N123" s="103">
        <v>78.8416</v>
      </c>
      <c r="O123" s="7"/>
      <c r="P123" s="11">
        <v>79.20765</v>
      </c>
      <c r="Q123" s="33"/>
      <c r="R123" s="33"/>
      <c r="S123" s="63"/>
      <c r="T123" s="59"/>
    </row>
    <row r="124" spans="2:20" ht="12.75">
      <c r="B124" s="80" t="s">
        <v>53</v>
      </c>
      <c r="D124" s="13"/>
      <c r="E124" s="7"/>
      <c r="F124" s="103">
        <v>-114.82605</v>
      </c>
      <c r="G124" s="7">
        <f>((F123-H123)^2+(F124-H124)^2)^(1/2)</f>
        <v>0.9000233608079332</v>
      </c>
      <c r="H124" s="101">
        <v>-115.64825</v>
      </c>
      <c r="I124" s="7">
        <f>((H123-J123)^2+(H124-J124)^2)^(1/2)</f>
        <v>1.1000161419270116</v>
      </c>
      <c r="J124" s="103">
        <v>-116.65315</v>
      </c>
      <c r="K124" s="7"/>
      <c r="L124" s="111">
        <f>((J123-N123)^2+(J124-N124)^2)^(1/2)</f>
        <v>1.9999531507012869</v>
      </c>
      <c r="M124" s="7"/>
      <c r="N124" s="103">
        <v>-118.4802</v>
      </c>
      <c r="O124" s="7">
        <f>((N123-P123)^2+(N124-P124)^2)^(1/2)</f>
        <v>0.9000030236060412</v>
      </c>
      <c r="P124" s="11">
        <v>-119.3024</v>
      </c>
      <c r="Q124" s="33"/>
      <c r="R124" s="33"/>
      <c r="S124" s="63"/>
      <c r="T124" s="59"/>
    </row>
    <row r="125" spans="2:20" ht="12.75">
      <c r="B125" s="80" t="s">
        <v>3</v>
      </c>
      <c r="D125" s="13"/>
      <c r="E125" s="7"/>
      <c r="F125" s="10" t="s">
        <v>239</v>
      </c>
      <c r="G125" s="7"/>
      <c r="H125" s="11"/>
      <c r="I125" s="7"/>
      <c r="J125" s="8"/>
      <c r="K125" s="7"/>
      <c r="L125" s="13"/>
      <c r="M125" s="7"/>
      <c r="N125" s="10" t="s">
        <v>242</v>
      </c>
      <c r="O125" s="7"/>
      <c r="P125" s="11"/>
      <c r="Q125" s="33"/>
      <c r="R125" s="33"/>
      <c r="S125" s="63"/>
      <c r="T125" s="59"/>
    </row>
    <row r="126" spans="2:20" ht="12.75">
      <c r="B126" s="80" t="s">
        <v>7</v>
      </c>
      <c r="D126" s="13"/>
      <c r="E126" s="7"/>
      <c r="F126" s="10" t="s">
        <v>9</v>
      </c>
      <c r="G126" s="7"/>
      <c r="H126" s="11"/>
      <c r="I126" s="7"/>
      <c r="J126" s="8"/>
      <c r="K126" s="7"/>
      <c r="L126" s="13"/>
      <c r="M126" s="7"/>
      <c r="N126" s="10" t="s">
        <v>9</v>
      </c>
      <c r="O126" s="7"/>
      <c r="P126" s="11"/>
      <c r="Q126" s="33"/>
      <c r="R126" s="33"/>
      <c r="S126" s="63"/>
      <c r="T126" s="59"/>
    </row>
    <row r="127" spans="2:20" ht="12.75">
      <c r="B127" s="80"/>
      <c r="D127" s="6"/>
      <c r="Q127" s="33"/>
      <c r="R127" s="33"/>
      <c r="S127" s="63"/>
      <c r="T127" s="59"/>
    </row>
    <row r="128" spans="1:20" ht="12.75">
      <c r="A128" s="7" t="s">
        <v>77</v>
      </c>
      <c r="B128" s="80" t="s">
        <v>2</v>
      </c>
      <c r="D128" s="11" t="s">
        <v>118</v>
      </c>
      <c r="E128" s="7"/>
      <c r="F128" s="8" t="s">
        <v>233</v>
      </c>
      <c r="G128" s="7"/>
      <c r="H128" s="18"/>
      <c r="I128" s="7"/>
      <c r="J128" s="8" t="s">
        <v>235</v>
      </c>
      <c r="K128" s="7"/>
      <c r="L128" s="11" t="s">
        <v>119</v>
      </c>
      <c r="M128" s="7"/>
      <c r="N128" s="8" t="s">
        <v>236</v>
      </c>
      <c r="O128" s="7"/>
      <c r="P128" s="13"/>
      <c r="Q128" s="33"/>
      <c r="R128" s="33" t="s">
        <v>8</v>
      </c>
      <c r="S128" s="63">
        <f>0.5+0.25+0.8+1+1.2+0.25+0.5+0.25+0.8</f>
        <v>5.55</v>
      </c>
      <c r="T128" s="59">
        <v>6.1</v>
      </c>
    </row>
    <row r="129" spans="2:20" ht="12.75">
      <c r="B129" s="80" t="s">
        <v>7</v>
      </c>
      <c r="D129" s="11" t="s">
        <v>12</v>
      </c>
      <c r="E129" s="7"/>
      <c r="F129" s="8" t="s">
        <v>10</v>
      </c>
      <c r="G129" s="7"/>
      <c r="H129" s="18"/>
      <c r="I129" s="7"/>
      <c r="J129" s="8" t="s">
        <v>11</v>
      </c>
      <c r="K129" s="7"/>
      <c r="L129" s="11" t="s">
        <v>12</v>
      </c>
      <c r="M129" s="7"/>
      <c r="N129" s="8" t="s">
        <v>10</v>
      </c>
      <c r="O129" s="7"/>
      <c r="P129" s="13"/>
      <c r="Q129" s="33"/>
      <c r="R129" s="33"/>
      <c r="S129" s="63"/>
      <c r="T129" s="59"/>
    </row>
    <row r="130" spans="2:20" ht="12.75">
      <c r="B130" s="80" t="s">
        <v>52</v>
      </c>
      <c r="D130" s="101">
        <v>80.8424</v>
      </c>
      <c r="E130" s="7"/>
      <c r="F130" s="103">
        <v>80.76</v>
      </c>
      <c r="G130" s="7"/>
      <c r="H130" s="114"/>
      <c r="I130" s="7"/>
      <c r="J130" s="103">
        <v>80.577</v>
      </c>
      <c r="K130" s="7"/>
      <c r="L130" s="101">
        <v>80.47635</v>
      </c>
      <c r="M130" s="7"/>
      <c r="N130" s="103">
        <v>80.394</v>
      </c>
      <c r="O130" s="7"/>
      <c r="P130" s="13"/>
      <c r="Q130" s="33"/>
      <c r="R130" s="33"/>
      <c r="S130" s="63"/>
      <c r="T130" s="59"/>
    </row>
    <row r="131" spans="2:20" ht="12.75">
      <c r="B131" s="80" t="s">
        <v>53</v>
      </c>
      <c r="D131" s="101">
        <v>-129.20385</v>
      </c>
      <c r="E131" s="7">
        <f>((D130-F130)^2+(D131-F131)^2)^(1/2)</f>
        <v>0.8999801108913672</v>
      </c>
      <c r="F131" s="103">
        <v>-130.10005</v>
      </c>
      <c r="G131" s="7"/>
      <c r="H131" s="111">
        <f>((F130-J130)^2+(F131-J131)^2)^(1/2)</f>
        <v>1.9999898899744246</v>
      </c>
      <c r="I131" s="7"/>
      <c r="J131" s="103">
        <v>-132.09165</v>
      </c>
      <c r="K131" s="7">
        <f>((J130-L130)^2+(J131-L131)^2)^(1/2)</f>
        <v>1.1000143555881563</v>
      </c>
      <c r="L131" s="101">
        <v>-133.18705</v>
      </c>
      <c r="M131" s="7">
        <f>((L130-N130)^2+(L131-N131)^2)^(1/2)</f>
        <v>0.9000253246437095</v>
      </c>
      <c r="N131" s="103">
        <v>-134.0833</v>
      </c>
      <c r="O131" s="7"/>
      <c r="P131" s="13"/>
      <c r="Q131" s="33"/>
      <c r="R131" s="33"/>
      <c r="S131" s="63"/>
      <c r="T131" s="59"/>
    </row>
    <row r="132" spans="2:20" ht="12.75">
      <c r="B132" s="80" t="s">
        <v>3</v>
      </c>
      <c r="D132" s="11"/>
      <c r="E132" s="7"/>
      <c r="F132" s="10" t="s">
        <v>234</v>
      </c>
      <c r="G132" s="7"/>
      <c r="H132" s="18"/>
      <c r="I132" s="7"/>
      <c r="J132" s="8"/>
      <c r="K132" s="7"/>
      <c r="L132" s="11"/>
      <c r="M132" s="7"/>
      <c r="N132" s="10" t="s">
        <v>237</v>
      </c>
      <c r="O132" s="7"/>
      <c r="P132" s="13"/>
      <c r="Q132" s="33"/>
      <c r="R132" s="33"/>
      <c r="S132" s="63"/>
      <c r="T132" s="59"/>
    </row>
    <row r="133" spans="2:20" ht="12.75">
      <c r="B133" s="80" t="s">
        <v>7</v>
      </c>
      <c r="D133" s="11"/>
      <c r="E133" s="7"/>
      <c r="F133" s="10" t="s">
        <v>9</v>
      </c>
      <c r="G133" s="7"/>
      <c r="H133" s="18"/>
      <c r="I133" s="7"/>
      <c r="J133" s="8"/>
      <c r="K133" s="7"/>
      <c r="L133" s="11"/>
      <c r="M133" s="7"/>
      <c r="N133" s="10" t="s">
        <v>9</v>
      </c>
      <c r="O133" s="7"/>
      <c r="P133" s="13"/>
      <c r="Q133" s="33"/>
      <c r="R133" s="33"/>
      <c r="S133" s="63"/>
      <c r="T133" s="59"/>
    </row>
    <row r="134" spans="2:20" ht="12.75">
      <c r="B134" s="80"/>
      <c r="D134" s="6"/>
      <c r="Q134" s="33"/>
      <c r="R134" s="33"/>
      <c r="S134" s="63"/>
      <c r="T134" s="59"/>
    </row>
    <row r="135" spans="1:20" ht="12.75">
      <c r="A135" s="7" t="s">
        <v>78</v>
      </c>
      <c r="B135" s="80" t="s">
        <v>2</v>
      </c>
      <c r="D135" s="11" t="s">
        <v>120</v>
      </c>
      <c r="F135" s="8" t="s">
        <v>232</v>
      </c>
      <c r="H135" s="11" t="s">
        <v>121</v>
      </c>
      <c r="J135" s="8" t="s">
        <v>134</v>
      </c>
      <c r="L135" s="19" t="s">
        <v>122</v>
      </c>
      <c r="N135" s="8" t="s">
        <v>229</v>
      </c>
      <c r="P135" s="11" t="s">
        <v>123</v>
      </c>
      <c r="Q135" s="33"/>
      <c r="R135" s="33" t="s">
        <v>8</v>
      </c>
      <c r="S135" s="63">
        <f>0.5+0.25+0.8+0.25+0.5+0.25+1.2+1+0.8+0.25+0.5</f>
        <v>6.3</v>
      </c>
      <c r="T135" s="59">
        <v>7</v>
      </c>
    </row>
    <row r="136" spans="2:20" ht="12.75">
      <c r="B136" s="80" t="s">
        <v>7</v>
      </c>
      <c r="D136" s="11" t="s">
        <v>12</v>
      </c>
      <c r="F136" s="8" t="s">
        <v>10</v>
      </c>
      <c r="H136" s="11" t="s">
        <v>12</v>
      </c>
      <c r="J136" s="8" t="s">
        <v>11</v>
      </c>
      <c r="L136" s="19" t="s">
        <v>15</v>
      </c>
      <c r="N136" s="8" t="s">
        <v>10</v>
      </c>
      <c r="P136" s="11" t="s">
        <v>12</v>
      </c>
      <c r="Q136" s="33"/>
      <c r="R136" s="33"/>
      <c r="S136" s="63"/>
      <c r="T136" s="59"/>
    </row>
    <row r="137" spans="2:20" ht="12.75">
      <c r="B137" s="80" t="s">
        <v>52</v>
      </c>
      <c r="D137" s="101">
        <v>79.96395</v>
      </c>
      <c r="E137" s="7"/>
      <c r="F137" s="103">
        <v>79.8816</v>
      </c>
      <c r="G137" s="7"/>
      <c r="H137" s="101">
        <v>79.79925</v>
      </c>
      <c r="I137" s="7"/>
      <c r="J137" s="103">
        <v>79.6986</v>
      </c>
      <c r="K137" s="7"/>
      <c r="L137" s="104">
        <v>79.59795</v>
      </c>
      <c r="M137" s="7"/>
      <c r="N137" s="103">
        <v>79.5156</v>
      </c>
      <c r="P137" s="11">
        <v>79.43325</v>
      </c>
      <c r="Q137" s="33"/>
      <c r="R137" s="33"/>
      <c r="S137" s="63"/>
      <c r="T137" s="59"/>
    </row>
    <row r="138" spans="2:20" ht="12.75">
      <c r="B138" s="80" t="s">
        <v>53</v>
      </c>
      <c r="D138" s="101">
        <v>-138.76355</v>
      </c>
      <c r="E138" s="7">
        <f>((D137-F137)^2+(D138-F138)^2)^(1/2)</f>
        <v>0.9000253246436813</v>
      </c>
      <c r="F138" s="103">
        <v>-139.6598</v>
      </c>
      <c r="G138" s="7">
        <f>((F137-H137)^2+(F138-H138)^2)^(1/2)</f>
        <v>0.8999755343897076</v>
      </c>
      <c r="H138" s="108">
        <v>-140.556</v>
      </c>
      <c r="I138" s="7">
        <f>((H137-J137)^2+(H138-J138)^2)^(1/2)</f>
        <v>1.100014355588128</v>
      </c>
      <c r="J138" s="103">
        <v>-141.6514</v>
      </c>
      <c r="K138" s="7">
        <f>((J137-L137)^2+(J138-L138)^2)^(1/2)</f>
        <v>1.1000143555881563</v>
      </c>
      <c r="L138" s="104">
        <v>-142.7468</v>
      </c>
      <c r="M138" s="7">
        <f>((L137-N137)^2+(L138-N138)^2)^(1/2)</f>
        <v>0.8999755343896779</v>
      </c>
      <c r="N138" s="103">
        <v>-143.643</v>
      </c>
      <c r="O138" s="7">
        <f>((N137-P137)^2+(N138-P138)^2)^(1/2)</f>
        <v>0.9000253246437109</v>
      </c>
      <c r="P138" s="90">
        <v>-144.53925</v>
      </c>
      <c r="Q138" s="33"/>
      <c r="R138" s="33"/>
      <c r="S138" s="63"/>
      <c r="T138" s="59"/>
    </row>
    <row r="139" spans="2:20" ht="12.75">
      <c r="B139" s="80" t="s">
        <v>3</v>
      </c>
      <c r="D139" s="15"/>
      <c r="F139" s="10" t="s">
        <v>231</v>
      </c>
      <c r="H139" s="5"/>
      <c r="J139" s="4"/>
      <c r="L139" s="19"/>
      <c r="N139" s="10" t="s">
        <v>230</v>
      </c>
      <c r="P139" s="5"/>
      <c r="Q139" s="33"/>
      <c r="R139" s="33"/>
      <c r="S139" s="63"/>
      <c r="T139" s="59"/>
    </row>
    <row r="140" spans="2:20" ht="12.75">
      <c r="B140" s="80" t="s">
        <v>7</v>
      </c>
      <c r="D140" s="15"/>
      <c r="F140" s="10" t="s">
        <v>9</v>
      </c>
      <c r="H140" s="5"/>
      <c r="J140" s="4"/>
      <c r="L140" s="19"/>
      <c r="N140" s="10" t="s">
        <v>9</v>
      </c>
      <c r="P140" s="5"/>
      <c r="Q140" s="33"/>
      <c r="R140" s="33"/>
      <c r="S140" s="63"/>
      <c r="T140" s="59"/>
    </row>
    <row r="141" spans="2:20" ht="12.75">
      <c r="B141" s="80"/>
      <c r="D141" s="6"/>
      <c r="Q141" s="33"/>
      <c r="R141" s="33"/>
      <c r="S141" s="63"/>
      <c r="T141" s="59"/>
    </row>
    <row r="142" spans="1:20" ht="12.75">
      <c r="A142" s="7" t="s">
        <v>79</v>
      </c>
      <c r="B142" s="80" t="s">
        <v>2</v>
      </c>
      <c r="D142" s="11" t="s">
        <v>124</v>
      </c>
      <c r="E142" s="7"/>
      <c r="F142" s="8" t="s">
        <v>226</v>
      </c>
      <c r="G142" s="7"/>
      <c r="H142" s="19" t="s">
        <v>125</v>
      </c>
      <c r="I142" s="7"/>
      <c r="J142" s="8" t="s">
        <v>227</v>
      </c>
      <c r="K142" s="7"/>
      <c r="L142" s="18"/>
      <c r="M142" s="7"/>
      <c r="N142" s="8" t="s">
        <v>228</v>
      </c>
      <c r="O142" s="7"/>
      <c r="P142" s="13"/>
      <c r="Q142" s="33"/>
      <c r="R142" s="33" t="s">
        <v>8</v>
      </c>
      <c r="S142" s="63">
        <f>0.5+0.25+0.8+1+1.2+1+0.8</f>
        <v>5.55</v>
      </c>
      <c r="T142" s="59">
        <v>6.1</v>
      </c>
    </row>
    <row r="143" spans="2:20" ht="12.75">
      <c r="B143" s="80" t="s">
        <v>7</v>
      </c>
      <c r="D143" s="11" t="s">
        <v>12</v>
      </c>
      <c r="E143" s="7"/>
      <c r="F143" s="8" t="s">
        <v>10</v>
      </c>
      <c r="G143" s="7"/>
      <c r="H143" s="19" t="s">
        <v>15</v>
      </c>
      <c r="I143" s="7"/>
      <c r="J143" s="8" t="s">
        <v>11</v>
      </c>
      <c r="K143" s="7"/>
      <c r="L143" s="18"/>
      <c r="M143" s="7"/>
      <c r="N143" s="8" t="s">
        <v>10</v>
      </c>
      <c r="O143" s="7"/>
      <c r="P143" s="13"/>
      <c r="Q143" s="33"/>
      <c r="R143" s="33"/>
      <c r="S143" s="63"/>
      <c r="T143" s="59"/>
    </row>
    <row r="144" spans="2:20" ht="12.75">
      <c r="B144" s="80" t="s">
        <v>52</v>
      </c>
      <c r="D144" s="98">
        <v>81.068</v>
      </c>
      <c r="E144" s="7"/>
      <c r="F144" s="103">
        <v>81.434</v>
      </c>
      <c r="G144" s="7"/>
      <c r="H144" s="118">
        <f>F144+(J144-F144)*0.9/2</f>
        <v>81.8000975</v>
      </c>
      <c r="I144" s="7"/>
      <c r="J144" s="103">
        <v>82.24755</v>
      </c>
      <c r="K144" s="7"/>
      <c r="L144" s="18"/>
      <c r="M144" s="7"/>
      <c r="N144" s="103">
        <v>83.061</v>
      </c>
      <c r="O144" s="7"/>
      <c r="P144" s="13"/>
      <c r="Q144" s="33"/>
      <c r="R144" s="33"/>
      <c r="S144" s="63"/>
      <c r="T144" s="59"/>
    </row>
    <row r="145" spans="2:20" ht="12.75">
      <c r="B145" s="80" t="s">
        <v>53</v>
      </c>
      <c r="D145" s="101">
        <v>-154.4406</v>
      </c>
      <c r="E145" s="7">
        <f>((D144-F144)^2+(D145-F145)^2)^(1/2)</f>
        <v>0.8999826887224082</v>
      </c>
      <c r="F145" s="103">
        <v>-155.2628</v>
      </c>
      <c r="G145" s="7">
        <f>((F144-H144)^2+(F145-H145)^2)^(1/2)</f>
        <v>0.9000177762306955</v>
      </c>
      <c r="H145" s="118">
        <f>F145+(J145-F145)*0.9/2</f>
        <v>-156.084995</v>
      </c>
      <c r="I145" s="7">
        <f>((H144-J144)^2+(H145-J145)^2)^(1/2)</f>
        <v>1.1000217265041918</v>
      </c>
      <c r="J145" s="103">
        <v>-157.0899</v>
      </c>
      <c r="K145" s="7"/>
      <c r="L145" s="111">
        <f>((J144-N144)^2+(J145-N145)^2)^(1/2)</f>
        <v>1.9999988281246592</v>
      </c>
      <c r="M145" s="7"/>
      <c r="N145" s="103">
        <v>-158.917</v>
      </c>
      <c r="O145" s="7"/>
      <c r="P145" s="13"/>
      <c r="Q145" s="33"/>
      <c r="R145" s="33"/>
      <c r="S145" s="63"/>
      <c r="T145" s="59"/>
    </row>
    <row r="146" spans="2:20" ht="12.75">
      <c r="B146" s="80" t="s">
        <v>3</v>
      </c>
      <c r="D146" s="11"/>
      <c r="E146" s="7"/>
      <c r="F146" s="10" t="s">
        <v>225</v>
      </c>
      <c r="G146" s="7"/>
      <c r="H146" s="19"/>
      <c r="I146" s="7"/>
      <c r="J146" s="8"/>
      <c r="K146" s="7"/>
      <c r="L146" s="18"/>
      <c r="M146" s="7"/>
      <c r="N146" s="10" t="s">
        <v>136</v>
      </c>
      <c r="O146" s="7"/>
      <c r="P146" s="13"/>
      <c r="Q146" s="33"/>
      <c r="R146" s="33"/>
      <c r="S146" s="63"/>
      <c r="T146" s="59"/>
    </row>
    <row r="147" spans="2:20" ht="12.75">
      <c r="B147" s="80" t="s">
        <v>7</v>
      </c>
      <c r="D147" s="11"/>
      <c r="E147" s="7"/>
      <c r="F147" s="10" t="s">
        <v>9</v>
      </c>
      <c r="G147" s="7"/>
      <c r="H147" s="19"/>
      <c r="I147" s="7"/>
      <c r="J147" s="8"/>
      <c r="K147" s="7"/>
      <c r="L147" s="18"/>
      <c r="M147" s="7"/>
      <c r="N147" s="10" t="s">
        <v>9</v>
      </c>
      <c r="O147" s="7"/>
      <c r="P147" s="13"/>
      <c r="Q147" s="33"/>
      <c r="R147" s="33"/>
      <c r="S147" s="63"/>
      <c r="T147" s="59"/>
    </row>
    <row r="148" spans="2:20" ht="12.75">
      <c r="B148" s="80"/>
      <c r="D148" s="6"/>
      <c r="Q148" s="33"/>
      <c r="R148" s="33"/>
      <c r="S148" s="63"/>
      <c r="T148" s="59"/>
    </row>
    <row r="149" spans="2:20" ht="12.75">
      <c r="B149" s="81" t="s">
        <v>16</v>
      </c>
      <c r="D149" s="6"/>
      <c r="Q149" s="33"/>
      <c r="R149" s="33"/>
      <c r="S149" s="63"/>
      <c r="T149" s="59"/>
    </row>
    <row r="150" spans="2:20" ht="12.75">
      <c r="B150" s="80"/>
      <c r="D150" s="6"/>
      <c r="Q150" s="33"/>
      <c r="R150" s="33"/>
      <c r="S150" s="63"/>
      <c r="T150" s="59"/>
    </row>
    <row r="151" spans="1:20" ht="12.75">
      <c r="A151" s="7" t="s">
        <v>80</v>
      </c>
      <c r="B151" s="80" t="s">
        <v>2</v>
      </c>
      <c r="D151" s="11" t="s">
        <v>126</v>
      </c>
      <c r="E151" s="7"/>
      <c r="F151" s="8" t="s">
        <v>222</v>
      </c>
      <c r="G151" s="7"/>
      <c r="H151" s="13"/>
      <c r="I151" s="7"/>
      <c r="J151" s="8" t="s">
        <v>219</v>
      </c>
      <c r="K151" s="7"/>
      <c r="L151" s="18"/>
      <c r="M151" s="7"/>
      <c r="N151" s="8" t="s">
        <v>220</v>
      </c>
      <c r="O151" s="7"/>
      <c r="P151" s="13"/>
      <c r="Q151" s="33"/>
      <c r="R151" s="33" t="s">
        <v>8</v>
      </c>
      <c r="S151" s="63">
        <f>0.5+0.25+0.8+1+1.2+1+0.8</f>
        <v>5.55</v>
      </c>
      <c r="T151" s="59">
        <v>6.1</v>
      </c>
    </row>
    <row r="152" spans="2:20" ht="12.75">
      <c r="B152" s="80" t="s">
        <v>7</v>
      </c>
      <c r="D152" s="11" t="s">
        <v>12</v>
      </c>
      <c r="E152" s="7"/>
      <c r="F152" s="8" t="s">
        <v>10</v>
      </c>
      <c r="G152" s="7"/>
      <c r="H152" s="13"/>
      <c r="I152" s="7"/>
      <c r="J152" s="8" t="s">
        <v>11</v>
      </c>
      <c r="K152" s="7"/>
      <c r="L152" s="18"/>
      <c r="M152" s="7"/>
      <c r="N152" s="8" t="s">
        <v>10</v>
      </c>
      <c r="O152" s="7"/>
      <c r="P152" s="13"/>
      <c r="Q152" s="33"/>
      <c r="R152" s="33"/>
      <c r="S152" s="63"/>
      <c r="T152" s="59"/>
    </row>
    <row r="153" spans="2:20" ht="12.75">
      <c r="B153" s="80" t="s">
        <v>52</v>
      </c>
      <c r="D153" s="101">
        <v>95.0046</v>
      </c>
      <c r="E153" s="7"/>
      <c r="F153" s="103">
        <v>95.7258</v>
      </c>
      <c r="G153" s="7"/>
      <c r="H153" s="13"/>
      <c r="I153" s="7"/>
      <c r="J153" s="103">
        <v>97.32825</v>
      </c>
      <c r="K153" s="7"/>
      <c r="L153" s="18"/>
      <c r="M153" s="7"/>
      <c r="N153" s="103">
        <v>98.9308</v>
      </c>
      <c r="O153" s="7"/>
      <c r="P153" s="13"/>
      <c r="Q153" s="33"/>
      <c r="R153" s="33"/>
      <c r="S153" s="63"/>
      <c r="T153" s="59"/>
    </row>
    <row r="154" spans="2:20" ht="12.75">
      <c r="B154" s="80" t="s">
        <v>53</v>
      </c>
      <c r="D154" s="101">
        <v>-118.03975</v>
      </c>
      <c r="E154" s="7">
        <f>((D153-F153)^2+(D154-F154)^2)^(1/2)</f>
        <v>0.9000620478611537</v>
      </c>
      <c r="F154" s="103">
        <v>-118.57825</v>
      </c>
      <c r="G154" s="7"/>
      <c r="H154" s="111">
        <f>((F153-J153)^2+(F154-J154)^2)^(1/2)</f>
        <v>1.9999543057280038</v>
      </c>
      <c r="I154" s="7"/>
      <c r="J154" s="103">
        <v>-119.7749</v>
      </c>
      <c r="K154" s="7"/>
      <c r="L154" s="111">
        <f>((J153-N153)^2+(J154-N154)^2)^(1/2)</f>
        <v>2.000034430953628</v>
      </c>
      <c r="M154" s="7"/>
      <c r="N154" s="103">
        <v>-120.97155</v>
      </c>
      <c r="O154" s="7"/>
      <c r="P154" s="13"/>
      <c r="Q154" s="33"/>
      <c r="R154" s="33"/>
      <c r="S154" s="63"/>
      <c r="T154" s="59"/>
    </row>
    <row r="155" spans="2:20" ht="12.75">
      <c r="B155" s="80" t="s">
        <v>3</v>
      </c>
      <c r="D155" s="11"/>
      <c r="E155" s="7"/>
      <c r="F155" s="10" t="s">
        <v>223</v>
      </c>
      <c r="G155" s="7"/>
      <c r="H155" s="13"/>
      <c r="I155" s="7"/>
      <c r="J155" s="8"/>
      <c r="K155" s="7"/>
      <c r="L155" s="18"/>
      <c r="M155" s="7"/>
      <c r="N155" s="10" t="s">
        <v>221</v>
      </c>
      <c r="O155" s="7"/>
      <c r="P155" s="13"/>
      <c r="Q155" s="33"/>
      <c r="R155" s="33"/>
      <c r="S155" s="63"/>
      <c r="T155" s="59"/>
    </row>
    <row r="156" spans="2:20" ht="12.75">
      <c r="B156" s="80" t="s">
        <v>7</v>
      </c>
      <c r="D156" s="11"/>
      <c r="E156" s="7"/>
      <c r="F156" s="10" t="s">
        <v>9</v>
      </c>
      <c r="G156" s="7"/>
      <c r="H156" s="13"/>
      <c r="I156" s="7"/>
      <c r="J156" s="8"/>
      <c r="K156" s="7"/>
      <c r="L156" s="18"/>
      <c r="M156" s="7"/>
      <c r="N156" s="10" t="s">
        <v>9</v>
      </c>
      <c r="O156" s="7"/>
      <c r="P156" s="13"/>
      <c r="Q156" s="33"/>
      <c r="R156" s="33"/>
      <c r="S156" s="63"/>
      <c r="T156" s="59"/>
    </row>
    <row r="157" spans="2:20" ht="12.75">
      <c r="B157" s="80"/>
      <c r="D157" s="6"/>
      <c r="Q157" s="33"/>
      <c r="R157" s="33"/>
      <c r="S157" s="63"/>
      <c r="T157" s="59"/>
    </row>
    <row r="158" spans="1:20" ht="12.75">
      <c r="A158" s="7" t="s">
        <v>81</v>
      </c>
      <c r="B158" s="80" t="s">
        <v>2</v>
      </c>
      <c r="D158" s="11" t="s">
        <v>127</v>
      </c>
      <c r="F158" s="8" t="s">
        <v>133</v>
      </c>
      <c r="H158" s="11" t="s">
        <v>128</v>
      </c>
      <c r="J158" s="8" t="s">
        <v>218</v>
      </c>
      <c r="L158" s="19" t="s">
        <v>129</v>
      </c>
      <c r="N158" s="8" t="s">
        <v>217</v>
      </c>
      <c r="P158" s="11" t="s">
        <v>130</v>
      </c>
      <c r="Q158" s="33"/>
      <c r="R158" s="33" t="s">
        <v>8</v>
      </c>
      <c r="S158" s="63">
        <f>0.5+0.25+0.8+0.25+0.5+0.25+1.2+1+0.8+0.25+0.5</f>
        <v>6.3</v>
      </c>
      <c r="T158" s="59">
        <v>7</v>
      </c>
    </row>
    <row r="159" spans="2:20" ht="12.75">
      <c r="B159" s="80" t="s">
        <v>7</v>
      </c>
      <c r="D159" s="11" t="s">
        <v>12</v>
      </c>
      <c r="F159" s="8" t="s">
        <v>10</v>
      </c>
      <c r="H159" s="11" t="s">
        <v>12</v>
      </c>
      <c r="J159" s="8" t="s">
        <v>11</v>
      </c>
      <c r="L159" s="19" t="s">
        <v>15</v>
      </c>
      <c r="N159" s="8" t="s">
        <v>10</v>
      </c>
      <c r="P159" s="11" t="s">
        <v>12</v>
      </c>
      <c r="Q159" s="33"/>
      <c r="R159" s="33"/>
      <c r="S159" s="63"/>
      <c r="T159" s="59"/>
    </row>
    <row r="160" spans="2:20" ht="12.75">
      <c r="B160" s="80" t="s">
        <v>52</v>
      </c>
      <c r="D160" s="92">
        <v>102.6967</v>
      </c>
      <c r="F160" s="103">
        <v>103.4178</v>
      </c>
      <c r="H160" s="101">
        <v>104.1389</v>
      </c>
      <c r="J160" s="103">
        <v>105.02035</v>
      </c>
      <c r="L160" s="104">
        <v>105.9017</v>
      </c>
      <c r="N160" s="103">
        <v>106.6228</v>
      </c>
      <c r="P160" s="11">
        <v>107.34395</v>
      </c>
      <c r="Q160" s="33"/>
      <c r="R160" s="33"/>
      <c r="S160" s="63"/>
      <c r="T160" s="59"/>
    </row>
    <row r="161" spans="2:20" ht="12" customHeight="1">
      <c r="B161" s="80" t="s">
        <v>53</v>
      </c>
      <c r="D161" s="92">
        <v>-123.78365</v>
      </c>
      <c r="E161" s="7">
        <f>((D160-F160)^2+(D161-F161)^2)^(1/2)</f>
        <v>0.8999819220406533</v>
      </c>
      <c r="F161" s="103">
        <v>-124.32215</v>
      </c>
      <c r="G161" s="7">
        <f>((F160-H160)^2+(F161-H161)^2)^(1/2)</f>
        <v>0.8999819220406732</v>
      </c>
      <c r="H161" s="107">
        <v>-124.86065</v>
      </c>
      <c r="I161" s="7">
        <f>((H160-J160)^2+(H161-J161)^2)^(1/2)</f>
        <v>1.1000525101102976</v>
      </c>
      <c r="J161" s="103">
        <v>-125.5188</v>
      </c>
      <c r="K161" s="7">
        <f>((J160-L160)^2+(J161-L161)^2)^(1/2)</f>
        <v>1.0999723837442597</v>
      </c>
      <c r="L161" s="104">
        <v>-126.17695</v>
      </c>
      <c r="M161" s="7">
        <f>((L160-N160)^2+(L161-N161)^2)^(1/2)</f>
        <v>0.8999819220406533</v>
      </c>
      <c r="N161" s="103">
        <v>-126.71545</v>
      </c>
      <c r="O161" s="7">
        <f>((N160-P160)^2+(N161-P161)^2)^(1/2)</f>
        <v>0.8999920694095086</v>
      </c>
      <c r="P161" s="102">
        <v>-127.2539</v>
      </c>
      <c r="Q161" s="33"/>
      <c r="R161" s="33"/>
      <c r="S161" s="63"/>
      <c r="T161" s="59"/>
    </row>
    <row r="162" spans="2:20" ht="12.75">
      <c r="B162" s="80" t="s">
        <v>43</v>
      </c>
      <c r="D162" s="15"/>
      <c r="F162" s="10" t="s">
        <v>224</v>
      </c>
      <c r="H162" s="5"/>
      <c r="J162" s="4"/>
      <c r="L162" s="19"/>
      <c r="N162" s="30" t="s">
        <v>137</v>
      </c>
      <c r="P162" s="5"/>
      <c r="Q162" s="33"/>
      <c r="R162" s="33"/>
      <c r="S162" s="63"/>
      <c r="T162" s="59"/>
    </row>
    <row r="163" spans="2:20" ht="12.75">
      <c r="B163" s="80" t="s">
        <v>7</v>
      </c>
      <c r="D163" s="15"/>
      <c r="F163" s="10" t="s">
        <v>9</v>
      </c>
      <c r="H163" s="5"/>
      <c r="J163" s="4"/>
      <c r="L163" s="19"/>
      <c r="N163" s="30" t="s">
        <v>9</v>
      </c>
      <c r="P163" s="5"/>
      <c r="Q163" s="33"/>
      <c r="R163" s="33"/>
      <c r="S163" s="63"/>
      <c r="T163" s="59"/>
    </row>
    <row r="164" spans="2:20" ht="12.75">
      <c r="B164" s="80"/>
      <c r="D164" s="6"/>
      <c r="Q164" s="33"/>
      <c r="R164" s="33"/>
      <c r="S164" s="63"/>
      <c r="T164" s="59"/>
    </row>
    <row r="165" spans="1:20" ht="12.75">
      <c r="A165" s="7" t="s">
        <v>82</v>
      </c>
      <c r="B165" s="80" t="s">
        <v>2</v>
      </c>
      <c r="D165" s="11" t="s">
        <v>131</v>
      </c>
      <c r="E165" s="7"/>
      <c r="F165" s="8" t="s">
        <v>212</v>
      </c>
      <c r="G165" s="7"/>
      <c r="H165" s="19" t="s">
        <v>132</v>
      </c>
      <c r="I165" s="7"/>
      <c r="J165" s="8" t="s">
        <v>214</v>
      </c>
      <c r="K165" s="7"/>
      <c r="L165" s="18"/>
      <c r="M165" s="7"/>
      <c r="N165" s="8" t="s">
        <v>215</v>
      </c>
      <c r="O165" s="7"/>
      <c r="P165" s="13"/>
      <c r="Q165" s="33"/>
      <c r="R165" s="33" t="s">
        <v>8</v>
      </c>
      <c r="S165" s="63">
        <f>0.5+0.25+0.8+1+1.2+1+0.8</f>
        <v>5.55</v>
      </c>
      <c r="T165" s="59">
        <v>6.1</v>
      </c>
    </row>
    <row r="166" spans="2:20" ht="12.75">
      <c r="B166" s="80" t="s">
        <v>7</v>
      </c>
      <c r="D166" s="11" t="s">
        <v>12</v>
      </c>
      <c r="E166" s="7"/>
      <c r="F166" s="8" t="s">
        <v>10</v>
      </c>
      <c r="G166" s="7"/>
      <c r="H166" s="19" t="s">
        <v>15</v>
      </c>
      <c r="I166" s="7"/>
      <c r="J166" s="8" t="s">
        <v>11</v>
      </c>
      <c r="K166" s="7"/>
      <c r="L166" s="18"/>
      <c r="M166" s="7"/>
      <c r="N166" s="8" t="s">
        <v>10</v>
      </c>
      <c r="O166" s="7"/>
      <c r="P166" s="13"/>
      <c r="Q166" s="33"/>
      <c r="R166" s="33"/>
      <c r="S166" s="63"/>
      <c r="T166" s="59"/>
    </row>
    <row r="167" spans="2:20" ht="12.75">
      <c r="B167" s="80" t="s">
        <v>52</v>
      </c>
      <c r="D167" s="101">
        <v>116.64045</v>
      </c>
      <c r="E167" s="7"/>
      <c r="F167" s="103">
        <v>117.5327</v>
      </c>
      <c r="G167" s="7"/>
      <c r="H167" s="104">
        <v>118.425</v>
      </c>
      <c r="I167" s="7"/>
      <c r="J167" s="103">
        <v>119.5156</v>
      </c>
      <c r="K167" s="7"/>
      <c r="L167" s="18"/>
      <c r="M167" s="7"/>
      <c r="N167" s="103">
        <v>121.4985</v>
      </c>
      <c r="O167" s="7"/>
      <c r="P167" s="13"/>
      <c r="Q167" s="33"/>
      <c r="R167" s="33"/>
      <c r="S167" s="63"/>
      <c r="T167" s="59"/>
    </row>
    <row r="168" spans="2:20" ht="12.75">
      <c r="B168" s="80" t="s">
        <v>53</v>
      </c>
      <c r="D168" s="101">
        <v>-131.03355</v>
      </c>
      <c r="E168" s="7">
        <f>((D167-F167)^2+(D168-F168)^2)^(1/2)</f>
        <v>0.8999469789937694</v>
      </c>
      <c r="F168" s="103">
        <v>-131.151</v>
      </c>
      <c r="G168" s="7">
        <f>((F167-H167)^2+(F168-H168)^2)^(1/2)</f>
        <v>0.9000030777725041</v>
      </c>
      <c r="H168" s="104">
        <v>-131.2685</v>
      </c>
      <c r="I168" s="7">
        <f>((H167-J167)^2+(H168-J168)^2)^(1/2)</f>
        <v>1.1000133271920054</v>
      </c>
      <c r="J168" s="103">
        <v>-131.4121</v>
      </c>
      <c r="K168" s="7"/>
      <c r="L168" s="111">
        <f>((J167-N167)^2+(J168-N168)^2)^(1/2)</f>
        <v>2.0000098781006046</v>
      </c>
      <c r="M168" s="7"/>
      <c r="N168" s="103">
        <v>-131.67315</v>
      </c>
      <c r="O168" s="7"/>
      <c r="P168" s="13"/>
      <c r="Q168" s="33"/>
      <c r="R168" s="33"/>
      <c r="S168" s="63"/>
      <c r="T168" s="59"/>
    </row>
    <row r="169" spans="2:20" ht="12.75">
      <c r="B169" s="80" t="s">
        <v>3</v>
      </c>
      <c r="D169" s="11"/>
      <c r="E169" s="7"/>
      <c r="F169" s="10" t="s">
        <v>213</v>
      </c>
      <c r="G169" s="7"/>
      <c r="H169" s="19"/>
      <c r="I169" s="7"/>
      <c r="J169" s="8"/>
      <c r="K169" s="7"/>
      <c r="L169" s="111"/>
      <c r="M169" s="7"/>
      <c r="N169" s="10" t="s">
        <v>216</v>
      </c>
      <c r="O169" s="7"/>
      <c r="P169" s="13"/>
      <c r="Q169" s="33"/>
      <c r="R169" s="33"/>
      <c r="S169" s="63"/>
      <c r="T169" s="59"/>
    </row>
    <row r="170" spans="2:20" ht="12.75">
      <c r="B170" s="80" t="s">
        <v>7</v>
      </c>
      <c r="D170" s="11"/>
      <c r="E170" s="7"/>
      <c r="F170" s="10" t="s">
        <v>9</v>
      </c>
      <c r="G170" s="7"/>
      <c r="H170" s="19"/>
      <c r="I170" s="7"/>
      <c r="J170" s="8"/>
      <c r="K170" s="7"/>
      <c r="L170" s="111"/>
      <c r="M170" s="7"/>
      <c r="N170" s="10" t="s">
        <v>9</v>
      </c>
      <c r="O170" s="7"/>
      <c r="P170" s="13"/>
      <c r="Q170" s="33"/>
      <c r="R170" s="33"/>
      <c r="S170" s="63"/>
      <c r="T170" s="59"/>
    </row>
    <row r="171" spans="2:20" ht="12.75">
      <c r="B171" s="80"/>
      <c r="D171" s="6"/>
      <c r="L171" s="111"/>
      <c r="Q171" s="33"/>
      <c r="R171" s="33"/>
      <c r="S171" s="63"/>
      <c r="T171" s="59"/>
    </row>
    <row r="172" spans="2:20" ht="12.75">
      <c r="B172" s="81" t="s">
        <v>17</v>
      </c>
      <c r="D172" s="6"/>
      <c r="L172" s="111"/>
      <c r="Q172" s="33"/>
      <c r="R172" s="33"/>
      <c r="S172" s="63"/>
      <c r="T172" s="59"/>
    </row>
    <row r="173" spans="2:20" ht="12.75">
      <c r="B173" s="80"/>
      <c r="D173" s="6"/>
      <c r="L173" s="111"/>
      <c r="P173" s="17"/>
      <c r="Q173" s="33"/>
      <c r="R173" s="33"/>
      <c r="S173" s="63"/>
      <c r="T173" s="59"/>
    </row>
    <row r="174" spans="1:20" ht="12.75">
      <c r="A174" s="7" t="s">
        <v>83</v>
      </c>
      <c r="B174" s="80" t="s">
        <v>2</v>
      </c>
      <c r="D174" s="13"/>
      <c r="E174" s="7"/>
      <c r="F174" s="8" t="s">
        <v>205</v>
      </c>
      <c r="G174" s="7"/>
      <c r="H174" s="13"/>
      <c r="I174" s="7"/>
      <c r="J174" s="8" t="s">
        <v>207</v>
      </c>
      <c r="K174" s="9"/>
      <c r="L174" s="111"/>
      <c r="M174" s="7"/>
      <c r="N174" s="8" t="s">
        <v>208</v>
      </c>
      <c r="O174" s="7"/>
      <c r="P174" s="13"/>
      <c r="Q174" s="33"/>
      <c r="R174" s="33" t="s">
        <v>8</v>
      </c>
      <c r="S174" s="63">
        <f>0.8+1+1.2+1+0.8</f>
        <v>4.8</v>
      </c>
      <c r="T174" s="59">
        <v>5.2</v>
      </c>
    </row>
    <row r="175" spans="2:20" ht="12.75">
      <c r="B175" s="80" t="s">
        <v>7</v>
      </c>
      <c r="D175" s="13"/>
      <c r="E175" s="7"/>
      <c r="F175" s="8" t="s">
        <v>18</v>
      </c>
      <c r="G175" s="7"/>
      <c r="H175" s="13"/>
      <c r="I175" s="7"/>
      <c r="J175" s="8" t="s">
        <v>19</v>
      </c>
      <c r="K175" s="9"/>
      <c r="L175" s="111"/>
      <c r="M175" s="7"/>
      <c r="N175" s="8" t="s">
        <v>18</v>
      </c>
      <c r="O175" s="7"/>
      <c r="P175" s="13"/>
      <c r="Q175" s="33"/>
      <c r="R175" s="33"/>
      <c r="S175" s="63"/>
      <c r="T175" s="59"/>
    </row>
    <row r="176" spans="2:20" ht="12.75">
      <c r="B176" s="80" t="s">
        <v>52</v>
      </c>
      <c r="D176" s="13"/>
      <c r="E176" s="7"/>
      <c r="F176" s="103">
        <v>128.2403</v>
      </c>
      <c r="G176" s="7"/>
      <c r="H176" s="13"/>
      <c r="I176" s="7"/>
      <c r="J176" s="103">
        <v>130.2232</v>
      </c>
      <c r="K176" s="9"/>
      <c r="L176" s="111"/>
      <c r="M176" s="7"/>
      <c r="N176" s="103">
        <v>132.2061</v>
      </c>
      <c r="O176" s="7"/>
      <c r="P176" s="13"/>
      <c r="Q176" s="33"/>
      <c r="R176" s="33"/>
      <c r="S176" s="63"/>
      <c r="T176" s="59"/>
    </row>
    <row r="177" spans="2:20" ht="12.75">
      <c r="B177" s="80" t="s">
        <v>53</v>
      </c>
      <c r="D177" s="13"/>
      <c r="E177" s="7"/>
      <c r="F177" s="103">
        <v>-132.5607</v>
      </c>
      <c r="G177" s="7"/>
      <c r="H177" s="111">
        <f>((F176-J176)^2+(F177-J177)^2)^(1/2)</f>
        <v>2.0000164049327203</v>
      </c>
      <c r="I177" s="7"/>
      <c r="J177" s="103">
        <v>-132.8218</v>
      </c>
      <c r="K177" s="9"/>
      <c r="L177" s="111">
        <f>((J176-N176)^2+(J177-N177)^2)^(1/2)</f>
        <v>2.0000033524971905</v>
      </c>
      <c r="M177" s="7"/>
      <c r="N177" s="103">
        <v>-133.0828</v>
      </c>
      <c r="O177" s="7"/>
      <c r="P177" s="13"/>
      <c r="Q177" s="33"/>
      <c r="R177" s="33"/>
      <c r="S177" s="63"/>
      <c r="T177" s="59"/>
    </row>
    <row r="178" spans="2:20" ht="12.75">
      <c r="B178" s="80" t="s">
        <v>3</v>
      </c>
      <c r="D178" s="13"/>
      <c r="E178" s="7"/>
      <c r="F178" s="10" t="s">
        <v>206</v>
      </c>
      <c r="G178" s="7"/>
      <c r="H178" s="13"/>
      <c r="I178" s="7"/>
      <c r="J178" s="8"/>
      <c r="K178" s="9"/>
      <c r="L178" s="18"/>
      <c r="M178" s="7"/>
      <c r="N178" s="10" t="s">
        <v>209</v>
      </c>
      <c r="O178" s="7"/>
      <c r="P178" s="13"/>
      <c r="Q178" s="33"/>
      <c r="R178" s="33"/>
      <c r="S178" s="63"/>
      <c r="T178" s="59"/>
    </row>
    <row r="179" spans="2:20" ht="12.75">
      <c r="B179" s="80" t="s">
        <v>7</v>
      </c>
      <c r="D179" s="13"/>
      <c r="E179" s="7"/>
      <c r="F179" s="10" t="s">
        <v>20</v>
      </c>
      <c r="G179" s="7"/>
      <c r="H179" s="13"/>
      <c r="I179" s="7"/>
      <c r="J179" s="8"/>
      <c r="K179" s="9"/>
      <c r="L179" s="18"/>
      <c r="M179" s="7"/>
      <c r="N179" s="10" t="s">
        <v>20</v>
      </c>
      <c r="O179" s="7"/>
      <c r="P179" s="13"/>
      <c r="Q179" s="33"/>
      <c r="R179" s="33"/>
      <c r="S179" s="63"/>
      <c r="T179" s="59"/>
    </row>
    <row r="180" spans="2:20" ht="12.75">
      <c r="B180" s="80"/>
      <c r="D180" s="6"/>
      <c r="P180" s="17"/>
      <c r="Q180" s="33"/>
      <c r="R180" s="33"/>
      <c r="S180" s="63"/>
      <c r="T180" s="59"/>
    </row>
    <row r="181" spans="2:20" ht="25.5">
      <c r="B181" s="82" t="s">
        <v>21</v>
      </c>
      <c r="D181" s="6"/>
      <c r="Q181" s="33"/>
      <c r="R181" s="33"/>
      <c r="S181" s="63"/>
      <c r="T181" s="59"/>
    </row>
    <row r="182" spans="2:20" ht="12.75">
      <c r="B182" s="80"/>
      <c r="D182" s="6"/>
      <c r="P182" s="17"/>
      <c r="Q182" s="33"/>
      <c r="R182" s="33"/>
      <c r="S182" s="63"/>
      <c r="T182" s="59"/>
    </row>
    <row r="183" spans="1:20" ht="12.75">
      <c r="A183" s="7" t="s">
        <v>257</v>
      </c>
      <c r="B183" s="80" t="s">
        <v>2</v>
      </c>
      <c r="D183" s="13"/>
      <c r="E183" s="7"/>
      <c r="F183" s="8" t="s">
        <v>258</v>
      </c>
      <c r="G183" s="7"/>
      <c r="H183" s="13"/>
      <c r="I183" s="7"/>
      <c r="J183" s="8" t="s">
        <v>259</v>
      </c>
      <c r="K183" s="7"/>
      <c r="L183" s="13"/>
      <c r="M183" s="7"/>
      <c r="N183" s="8" t="s">
        <v>260</v>
      </c>
      <c r="O183" s="7"/>
      <c r="P183" s="13"/>
      <c r="Q183" s="33"/>
      <c r="R183" s="33" t="s">
        <v>24</v>
      </c>
      <c r="S183" s="63">
        <f>0.8+1+1.2+1+0.8</f>
        <v>4.8</v>
      </c>
      <c r="T183" s="59"/>
    </row>
    <row r="184" spans="2:20" ht="12.75">
      <c r="B184" s="80" t="s">
        <v>7</v>
      </c>
      <c r="D184" s="13"/>
      <c r="E184" s="7"/>
      <c r="F184" s="8" t="s">
        <v>23</v>
      </c>
      <c r="G184" s="7"/>
      <c r="H184" s="13"/>
      <c r="I184" s="7"/>
      <c r="J184" s="8" t="s">
        <v>22</v>
      </c>
      <c r="K184" s="7"/>
      <c r="L184" s="13"/>
      <c r="M184" s="7"/>
      <c r="N184" s="8" t="s">
        <v>23</v>
      </c>
      <c r="O184" s="7"/>
      <c r="P184" s="13"/>
      <c r="Q184" s="33"/>
      <c r="R184" s="33"/>
      <c r="S184" s="63"/>
      <c r="T184" s="59"/>
    </row>
    <row r="185" spans="2:21" ht="12.75">
      <c r="B185" s="80" t="s">
        <v>4</v>
      </c>
      <c r="D185" s="13"/>
      <c r="E185" s="7"/>
      <c r="F185" s="8"/>
      <c r="G185" s="7"/>
      <c r="H185" s="13"/>
      <c r="I185" s="7"/>
      <c r="J185" s="8"/>
      <c r="K185" s="7"/>
      <c r="L185" s="13"/>
      <c r="M185" s="7"/>
      <c r="N185" s="8"/>
      <c r="O185" s="7"/>
      <c r="P185" s="13"/>
      <c r="Q185" s="33"/>
      <c r="R185" s="33"/>
      <c r="S185" s="63"/>
      <c r="T185" s="59"/>
      <c r="U185" s="66"/>
    </row>
    <row r="186" spans="2:20" ht="12.75" hidden="1">
      <c r="B186" s="80" t="s">
        <v>3</v>
      </c>
      <c r="D186" s="13"/>
      <c r="E186" s="7"/>
      <c r="F186" s="8"/>
      <c r="G186" s="7"/>
      <c r="H186" s="13"/>
      <c r="I186" s="7"/>
      <c r="J186" s="8"/>
      <c r="K186" s="7"/>
      <c r="L186" s="13"/>
      <c r="M186" s="7"/>
      <c r="N186" s="8"/>
      <c r="O186" s="7"/>
      <c r="P186" s="13"/>
      <c r="Q186" s="33"/>
      <c r="R186" s="33"/>
      <c r="S186" s="63"/>
      <c r="T186" s="59"/>
    </row>
    <row r="187" spans="2:20" ht="12.75" hidden="1">
      <c r="B187" s="80" t="s">
        <v>7</v>
      </c>
      <c r="D187" s="13"/>
      <c r="E187" s="7"/>
      <c r="F187" s="8"/>
      <c r="G187" s="7"/>
      <c r="H187" s="13"/>
      <c r="I187" s="7"/>
      <c r="J187" s="8"/>
      <c r="K187" s="7"/>
      <c r="L187" s="13"/>
      <c r="M187" s="7"/>
      <c r="N187" s="8"/>
      <c r="O187" s="7"/>
      <c r="P187" s="13"/>
      <c r="Q187" s="33"/>
      <c r="R187" s="33"/>
      <c r="S187" s="63"/>
      <c r="T187" s="59"/>
    </row>
    <row r="188" spans="2:21" ht="12.75">
      <c r="B188" s="80"/>
      <c r="D188" s="6"/>
      <c r="Q188" s="33"/>
      <c r="R188" s="33"/>
      <c r="S188" s="63"/>
      <c r="T188" s="59"/>
      <c r="U188" s="66"/>
    </row>
    <row r="189" spans="2:20" ht="25.5">
      <c r="B189" s="82" t="s">
        <v>26</v>
      </c>
      <c r="D189" s="6"/>
      <c r="Q189" s="33"/>
      <c r="R189" s="33"/>
      <c r="S189" s="63"/>
      <c r="T189" s="59"/>
    </row>
    <row r="190" spans="2:20" ht="12.75">
      <c r="B190" s="80"/>
      <c r="D190" s="6"/>
      <c r="P190" s="17"/>
      <c r="Q190" s="33"/>
      <c r="R190" s="33"/>
      <c r="S190" s="63"/>
      <c r="T190" s="59"/>
    </row>
    <row r="191" spans="1:20" ht="12.75">
      <c r="A191" s="7" t="s">
        <v>84</v>
      </c>
      <c r="B191" s="80" t="s">
        <v>2</v>
      </c>
      <c r="D191" s="13"/>
      <c r="E191" s="7"/>
      <c r="F191" s="8" t="s">
        <v>210</v>
      </c>
      <c r="G191" s="7"/>
      <c r="H191" s="13"/>
      <c r="I191" s="7"/>
      <c r="J191" s="8" t="s">
        <v>248</v>
      </c>
      <c r="K191" s="7"/>
      <c r="L191" s="122" t="s">
        <v>255</v>
      </c>
      <c r="M191" s="7"/>
      <c r="N191" s="8" t="s">
        <v>211</v>
      </c>
      <c r="O191" s="7"/>
      <c r="P191" s="13"/>
      <c r="Q191" s="33"/>
      <c r="R191" s="33" t="s">
        <v>25</v>
      </c>
      <c r="S191" s="63">
        <f>0.8+1+1.2+1+0.8</f>
        <v>4.8</v>
      </c>
      <c r="T191" s="59">
        <v>5.2</v>
      </c>
    </row>
    <row r="192" spans="1:20" ht="12.75">
      <c r="A192" s="9" t="s">
        <v>54</v>
      </c>
      <c r="B192" s="80" t="s">
        <v>7</v>
      </c>
      <c r="D192" s="13"/>
      <c r="E192" s="7"/>
      <c r="F192" s="8"/>
      <c r="G192" s="7"/>
      <c r="H192" s="13"/>
      <c r="I192" s="7"/>
      <c r="J192" s="8"/>
      <c r="K192" s="7"/>
      <c r="L192" s="19"/>
      <c r="M192" s="7"/>
      <c r="N192" s="8"/>
      <c r="O192" s="7"/>
      <c r="P192" s="13"/>
      <c r="Q192" s="33"/>
      <c r="R192" s="33"/>
      <c r="S192" s="63"/>
      <c r="T192" s="59"/>
    </row>
    <row r="193" spans="2:20" ht="12.75">
      <c r="B193" s="80" t="s">
        <v>4</v>
      </c>
      <c r="D193" s="13"/>
      <c r="E193" s="7"/>
      <c r="F193" s="8"/>
      <c r="G193" s="7"/>
      <c r="H193" s="13"/>
      <c r="I193" s="7"/>
      <c r="J193" s="8"/>
      <c r="K193" s="7"/>
      <c r="L193" s="104"/>
      <c r="M193" s="7"/>
      <c r="N193" s="8"/>
      <c r="O193" s="7"/>
      <c r="P193" s="13"/>
      <c r="Q193" s="33"/>
      <c r="R193" s="33"/>
      <c r="S193" s="63"/>
      <c r="T193" s="59"/>
    </row>
    <row r="194" spans="2:20" ht="12.75">
      <c r="B194" s="80" t="s">
        <v>3</v>
      </c>
      <c r="D194" s="13"/>
      <c r="E194" s="7"/>
      <c r="F194" s="10" t="s">
        <v>253</v>
      </c>
      <c r="G194" s="7"/>
      <c r="H194" s="13"/>
      <c r="I194" s="7"/>
      <c r="J194" s="8"/>
      <c r="K194" s="7"/>
      <c r="L194" s="104"/>
      <c r="M194" s="7"/>
      <c r="N194" s="10" t="s">
        <v>254</v>
      </c>
      <c r="O194" s="7"/>
      <c r="P194" s="13"/>
      <c r="Q194" s="33"/>
      <c r="R194" s="33"/>
      <c r="S194" s="63"/>
      <c r="T194" s="55"/>
    </row>
    <row r="195" spans="1:20" ht="13.5" thickBot="1">
      <c r="A195" s="85"/>
      <c r="B195" s="79" t="s">
        <v>7</v>
      </c>
      <c r="C195" s="26"/>
      <c r="D195" s="51"/>
      <c r="E195" s="52"/>
      <c r="F195" s="56"/>
      <c r="G195" s="52"/>
      <c r="H195" s="51"/>
      <c r="I195" s="52"/>
      <c r="J195" s="53"/>
      <c r="K195" s="52"/>
      <c r="L195" s="123"/>
      <c r="M195" s="52"/>
      <c r="N195" s="56"/>
      <c r="O195" s="52"/>
      <c r="P195" s="51"/>
      <c r="Q195" s="45"/>
      <c r="R195" s="45"/>
      <c r="S195" s="65"/>
      <c r="T195" s="64"/>
    </row>
    <row r="196" spans="2:20" ht="13.5" thickTop="1">
      <c r="B196" s="80"/>
      <c r="D196" s="6"/>
      <c r="L196" s="6"/>
      <c r="Q196" s="33"/>
      <c r="R196" s="33"/>
      <c r="S196" s="63"/>
      <c r="T196" s="59"/>
    </row>
    <row r="197" spans="2:20" ht="12.75">
      <c r="B197" s="81" t="s">
        <v>256</v>
      </c>
      <c r="D197" s="6"/>
      <c r="L197" s="6"/>
      <c r="Q197" s="33"/>
      <c r="R197" s="33"/>
      <c r="S197" s="63"/>
      <c r="T197" s="59"/>
    </row>
    <row r="198" spans="2:20" ht="12.75">
      <c r="B198" s="80"/>
      <c r="D198" s="6"/>
      <c r="L198" s="6"/>
      <c r="Q198" s="33"/>
      <c r="R198" s="33"/>
      <c r="S198" s="63"/>
      <c r="T198" s="59"/>
    </row>
    <row r="199" spans="1:20" ht="12.75">
      <c r="A199" s="126" t="s">
        <v>261</v>
      </c>
      <c r="B199" s="80" t="s">
        <v>2</v>
      </c>
      <c r="D199" s="13"/>
      <c r="E199" s="9"/>
      <c r="F199" s="9"/>
      <c r="G199" s="7"/>
      <c r="H199" s="11" t="s">
        <v>262</v>
      </c>
      <c r="I199" s="7"/>
      <c r="J199" s="8" t="s">
        <v>263</v>
      </c>
      <c r="K199" s="9"/>
      <c r="L199" s="13"/>
      <c r="M199" s="9"/>
      <c r="N199" s="9"/>
      <c r="O199" s="9"/>
      <c r="P199" s="13"/>
      <c r="Q199" s="33"/>
      <c r="R199" s="33" t="s">
        <v>8</v>
      </c>
      <c r="S199" s="63">
        <f>0.5+0.25+1.2</f>
        <v>1.95</v>
      </c>
      <c r="T199" s="59">
        <v>2.6</v>
      </c>
    </row>
    <row r="200" spans="2:20" ht="12.75">
      <c r="B200" s="80" t="s">
        <v>7</v>
      </c>
      <c r="D200" s="13"/>
      <c r="E200" s="9"/>
      <c r="F200" s="9"/>
      <c r="G200" s="7"/>
      <c r="H200" s="11" t="s">
        <v>12</v>
      </c>
      <c r="I200" s="7"/>
      <c r="J200" s="8" t="s">
        <v>11</v>
      </c>
      <c r="K200" s="9"/>
      <c r="L200" s="13"/>
      <c r="M200" s="9"/>
      <c r="N200" s="9"/>
      <c r="O200" s="9"/>
      <c r="P200" s="13"/>
      <c r="Q200" s="33"/>
      <c r="R200" s="33"/>
      <c r="S200" s="63"/>
      <c r="T200" s="59"/>
    </row>
    <row r="201" spans="2:20" ht="12.75">
      <c r="B201" s="80" t="s">
        <v>50</v>
      </c>
      <c r="D201" s="13"/>
      <c r="E201" s="9"/>
      <c r="F201" s="9"/>
      <c r="G201" s="7"/>
      <c r="H201" s="101"/>
      <c r="I201" s="7"/>
      <c r="J201" s="8"/>
      <c r="K201" s="9"/>
      <c r="L201" s="13"/>
      <c r="M201" s="9"/>
      <c r="N201" s="9"/>
      <c r="O201" s="9"/>
      <c r="P201" s="13"/>
      <c r="Q201" s="33"/>
      <c r="R201" s="33"/>
      <c r="S201" s="63"/>
      <c r="T201" s="59"/>
    </row>
    <row r="202" spans="2:20" ht="12.75">
      <c r="B202" s="80" t="s">
        <v>51</v>
      </c>
      <c r="D202" s="13"/>
      <c r="E202" s="9"/>
      <c r="F202" s="9"/>
      <c r="G202" s="7"/>
      <c r="H202" s="101"/>
      <c r="I202" s="7">
        <f>1.1</f>
        <v>1.1</v>
      </c>
      <c r="J202" s="8"/>
      <c r="K202" s="9"/>
      <c r="L202" s="13"/>
      <c r="M202" s="9"/>
      <c r="N202" s="9"/>
      <c r="O202" s="9"/>
      <c r="P202" s="13"/>
      <c r="Q202" s="33"/>
      <c r="R202" s="33"/>
      <c r="S202" s="63"/>
      <c r="T202" s="59"/>
    </row>
    <row r="203" spans="2:20" ht="12.75">
      <c r="B203" s="80"/>
      <c r="D203" s="6"/>
      <c r="L203" s="111"/>
      <c r="P203" s="17"/>
      <c r="Q203" s="33"/>
      <c r="R203" s="33"/>
      <c r="S203" s="63"/>
      <c r="T203" s="59"/>
    </row>
    <row r="204" spans="1:20" ht="12.75">
      <c r="A204" s="126" t="s">
        <v>264</v>
      </c>
      <c r="B204" s="80" t="s">
        <v>2</v>
      </c>
      <c r="D204" s="13"/>
      <c r="E204" s="7"/>
      <c r="F204" s="8" t="s">
        <v>265</v>
      </c>
      <c r="G204" s="7"/>
      <c r="H204" s="11" t="s">
        <v>266</v>
      </c>
      <c r="I204" s="7"/>
      <c r="J204" s="8" t="s">
        <v>267</v>
      </c>
      <c r="K204" s="9"/>
      <c r="L204" s="122" t="s">
        <v>268</v>
      </c>
      <c r="M204" s="7"/>
      <c r="N204" s="8" t="s">
        <v>269</v>
      </c>
      <c r="O204" s="7"/>
      <c r="Q204" s="33"/>
      <c r="R204" s="33" t="s">
        <v>8</v>
      </c>
      <c r="S204" s="63">
        <f>0.8+1+1.2+1+0.8</f>
        <v>4.8</v>
      </c>
      <c r="T204" s="59">
        <v>5.2</v>
      </c>
    </row>
    <row r="205" spans="2:20" ht="12.75">
      <c r="B205" s="80" t="s">
        <v>7</v>
      </c>
      <c r="D205" s="13"/>
      <c r="E205" s="7"/>
      <c r="F205" s="124" t="s">
        <v>10</v>
      </c>
      <c r="G205" s="7"/>
      <c r="H205" s="11" t="s">
        <v>12</v>
      </c>
      <c r="I205" s="7"/>
      <c r="J205" s="124" t="s">
        <v>11</v>
      </c>
      <c r="K205" s="9"/>
      <c r="L205" s="19" t="s">
        <v>15</v>
      </c>
      <c r="M205" s="7"/>
      <c r="N205" s="124" t="s">
        <v>10</v>
      </c>
      <c r="O205" s="7"/>
      <c r="Q205" s="33"/>
      <c r="R205" s="33"/>
      <c r="S205" s="63"/>
      <c r="T205" s="59"/>
    </row>
    <row r="206" spans="2:20" ht="12.75">
      <c r="B206" s="80" t="s">
        <v>52</v>
      </c>
      <c r="D206" s="13"/>
      <c r="E206" s="7"/>
      <c r="F206" s="103"/>
      <c r="G206" s="7"/>
      <c r="H206" s="98"/>
      <c r="I206" s="7"/>
      <c r="J206" s="103"/>
      <c r="K206" s="9"/>
      <c r="L206" s="104"/>
      <c r="M206" s="7"/>
      <c r="N206" s="103"/>
      <c r="O206" s="7"/>
      <c r="Q206" s="33"/>
      <c r="R206" s="33"/>
      <c r="S206" s="63"/>
      <c r="T206" s="59"/>
    </row>
    <row r="207" spans="2:20" ht="12.75">
      <c r="B207" s="80" t="s">
        <v>53</v>
      </c>
      <c r="D207" s="13"/>
      <c r="E207" s="7"/>
      <c r="F207" s="103"/>
      <c r="G207" s="126">
        <f>0.9</f>
        <v>0.9</v>
      </c>
      <c r="H207" s="97"/>
      <c r="I207" s="7">
        <f>1.1</f>
        <v>1.1</v>
      </c>
      <c r="J207" s="103"/>
      <c r="K207" s="126">
        <f>1.1</f>
        <v>1.1</v>
      </c>
      <c r="L207" s="104"/>
      <c r="M207" s="7">
        <f>0.9</f>
        <v>0.9</v>
      </c>
      <c r="N207" s="103"/>
      <c r="O207" s="7"/>
      <c r="Q207" s="33"/>
      <c r="R207" s="33"/>
      <c r="S207" s="63"/>
      <c r="T207" s="59"/>
    </row>
    <row r="208" spans="2:20" ht="12.75">
      <c r="B208" s="80" t="s">
        <v>3</v>
      </c>
      <c r="D208" s="13"/>
      <c r="E208" s="7"/>
      <c r="F208" s="10" t="s">
        <v>270</v>
      </c>
      <c r="G208" s="7"/>
      <c r="H208" s="93"/>
      <c r="I208" s="7"/>
      <c r="J208" s="8"/>
      <c r="K208" s="9"/>
      <c r="L208" s="19"/>
      <c r="M208" s="7"/>
      <c r="N208" s="10" t="s">
        <v>271</v>
      </c>
      <c r="O208" s="7"/>
      <c r="Q208" s="33"/>
      <c r="R208" s="33"/>
      <c r="S208" s="63"/>
      <c r="T208" s="59"/>
    </row>
    <row r="209" spans="2:20" ht="12.75">
      <c r="B209" s="80" t="s">
        <v>7</v>
      </c>
      <c r="D209" s="13"/>
      <c r="E209" s="7"/>
      <c r="F209" s="125" t="s">
        <v>9</v>
      </c>
      <c r="G209" s="7"/>
      <c r="H209" s="93"/>
      <c r="I209" s="7"/>
      <c r="J209" s="8"/>
      <c r="K209" s="9"/>
      <c r="L209" s="19"/>
      <c r="M209" s="7"/>
      <c r="N209" s="125" t="s">
        <v>9</v>
      </c>
      <c r="O209" s="7"/>
      <c r="Q209" s="33"/>
      <c r="R209" s="33"/>
      <c r="S209" s="63"/>
      <c r="T209" s="59"/>
    </row>
    <row r="210" spans="1:20" ht="12.75">
      <c r="A210" s="127"/>
      <c r="B210" s="78"/>
      <c r="C210" s="132"/>
      <c r="D210" s="128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129"/>
      <c r="Q210" s="44"/>
      <c r="R210" s="44"/>
      <c r="S210" s="130"/>
      <c r="T210" s="131"/>
    </row>
    <row r="211" spans="4:20" ht="12.75">
      <c r="D211" s="6"/>
      <c r="S211" s="16"/>
      <c r="T211" s="16"/>
    </row>
    <row r="212" spans="4:20" ht="12.75">
      <c r="D212" s="6"/>
      <c r="S212" s="16"/>
      <c r="T212" s="16"/>
    </row>
    <row r="213" spans="4:20" ht="12.75">
      <c r="D213" s="6"/>
      <c r="S213" s="16"/>
      <c r="T213" s="16"/>
    </row>
    <row r="214" spans="4:20" ht="12.75">
      <c r="D214" s="6"/>
      <c r="S214" s="16"/>
      <c r="T214" s="16"/>
    </row>
    <row r="215" spans="4:20" ht="12.75">
      <c r="D215" s="6"/>
      <c r="S215" s="16"/>
      <c r="T215" s="16"/>
    </row>
    <row r="216" spans="4:20" ht="12.75">
      <c r="D216" s="6"/>
      <c r="S216" s="16"/>
      <c r="T216" s="16"/>
    </row>
    <row r="217" spans="4:20" ht="12.75">
      <c r="D217" s="6"/>
      <c r="F217" s="29"/>
      <c r="G217" s="29"/>
      <c r="H217" s="29"/>
      <c r="I217" s="29"/>
      <c r="S217" s="16"/>
      <c r="T217" s="16"/>
    </row>
    <row r="218" spans="4:20" ht="12.75">
      <c r="D218" s="6"/>
      <c r="F218" s="29"/>
      <c r="G218" s="29"/>
      <c r="H218" s="29"/>
      <c r="I218" s="29"/>
      <c r="S218" s="16"/>
      <c r="T218" s="16"/>
    </row>
    <row r="219" spans="4:20" ht="12.75">
      <c r="D219" s="6"/>
      <c r="F219" s="29"/>
      <c r="G219" s="29"/>
      <c r="H219" s="29"/>
      <c r="I219" s="29"/>
      <c r="S219" s="16"/>
      <c r="T219" s="16"/>
    </row>
    <row r="220" spans="4:20" ht="12.75">
      <c r="D220" s="6"/>
      <c r="S220" s="16"/>
      <c r="T220" s="16"/>
    </row>
    <row r="221" spans="4:20" ht="12.75">
      <c r="D221" s="6"/>
      <c r="S221" s="16"/>
      <c r="T221" s="16"/>
    </row>
    <row r="222" spans="4:20" ht="12.75">
      <c r="D222" s="6"/>
      <c r="S222" s="16"/>
      <c r="T222" s="16"/>
    </row>
    <row r="223" spans="4:20" ht="12.75">
      <c r="D223" s="6"/>
      <c r="S223" s="16"/>
      <c r="T223" s="16"/>
    </row>
    <row r="224" spans="4:20" ht="12.75">
      <c r="D224" s="6"/>
      <c r="S224" s="16"/>
      <c r="T224" s="16"/>
    </row>
    <row r="225" spans="4:20" ht="12.75">
      <c r="D225" s="6"/>
      <c r="S225" s="16"/>
      <c r="T225" s="16"/>
    </row>
    <row r="226" spans="4:20" ht="12.75">
      <c r="D226" s="6"/>
      <c r="S226" s="16"/>
      <c r="T226" s="16"/>
    </row>
    <row r="227" spans="4:20" ht="12.75">
      <c r="D227" s="6"/>
      <c r="S227" s="16"/>
      <c r="T227" s="16"/>
    </row>
    <row r="228" spans="4:20" ht="12.75">
      <c r="D228" s="6"/>
      <c r="S228" s="16"/>
      <c r="T228" s="16"/>
    </row>
    <row r="229" spans="4:20" ht="12.75">
      <c r="D229" s="6"/>
      <c r="S229" s="16"/>
      <c r="T229" s="16"/>
    </row>
    <row r="230" spans="4:20" ht="12.75">
      <c r="D230" s="6"/>
      <c r="S230" s="16"/>
      <c r="T230" s="16"/>
    </row>
    <row r="231" spans="4:20" ht="12.75">
      <c r="D231" s="6"/>
      <c r="S231" s="16"/>
      <c r="T231" s="16"/>
    </row>
    <row r="232" spans="4:20" ht="12.75">
      <c r="D232" s="6"/>
      <c r="S232" s="16"/>
      <c r="T232" s="16"/>
    </row>
    <row r="233" spans="4:20" ht="12.75">
      <c r="D233" s="6"/>
      <c r="S233" s="16"/>
      <c r="T233" s="16"/>
    </row>
    <row r="234" spans="4:20" ht="12.75">
      <c r="D234" s="6"/>
      <c r="S234" s="16"/>
      <c r="T234" s="16"/>
    </row>
    <row r="235" spans="4:20" ht="12.75">
      <c r="D235" s="6"/>
      <c r="S235" s="16"/>
      <c r="T235" s="16"/>
    </row>
    <row r="236" spans="4:20" ht="12.75">
      <c r="D236" s="6"/>
      <c r="S236" s="16"/>
      <c r="T236" s="16"/>
    </row>
    <row r="237" spans="4:20" ht="12.75">
      <c r="D237" s="6"/>
      <c r="S237" s="16"/>
      <c r="T237" s="16"/>
    </row>
    <row r="238" spans="4:20" ht="12.75">
      <c r="D238" s="6"/>
      <c r="S238" s="16"/>
      <c r="T238" s="16"/>
    </row>
    <row r="239" spans="4:20" ht="12.75">
      <c r="D239" s="6"/>
      <c r="S239" s="16"/>
      <c r="T239" s="16"/>
    </row>
    <row r="240" spans="4:20" ht="12.75">
      <c r="D240" s="6"/>
      <c r="S240" s="16"/>
      <c r="T240" s="16"/>
    </row>
    <row r="241" spans="4:20" ht="12.75">
      <c r="D241" s="6"/>
      <c r="S241" s="16"/>
      <c r="T241" s="16"/>
    </row>
    <row r="242" spans="19:20" ht="12.75">
      <c r="S242" s="16"/>
      <c r="T242" s="16"/>
    </row>
    <row r="243" spans="19:20" ht="12.75">
      <c r="S243" s="16"/>
      <c r="T243" s="16"/>
    </row>
    <row r="244" spans="19:20" ht="12.75">
      <c r="S244" s="16"/>
      <c r="T244" s="16"/>
    </row>
    <row r="245" spans="19:20" ht="12.75">
      <c r="S245" s="16"/>
      <c r="T245" s="16"/>
    </row>
    <row r="246" spans="19:20" ht="12.75">
      <c r="S246" s="16"/>
      <c r="T246" s="16"/>
    </row>
    <row r="247" spans="19:20" ht="12.75">
      <c r="S247" s="16"/>
      <c r="T247" s="16"/>
    </row>
    <row r="248" spans="19:20" ht="12.75">
      <c r="S248" s="16"/>
      <c r="T248" s="16"/>
    </row>
    <row r="249" spans="19:20" ht="12.75">
      <c r="S249" s="16"/>
      <c r="T249" s="16"/>
    </row>
    <row r="250" spans="19:20" ht="12.75">
      <c r="S250" s="16"/>
      <c r="T250" s="16"/>
    </row>
    <row r="251" spans="19:20" ht="12.75">
      <c r="S251" s="16"/>
      <c r="T251" s="16"/>
    </row>
    <row r="252" spans="19:20" ht="12.75">
      <c r="S252" s="16"/>
      <c r="T252" s="16"/>
    </row>
    <row r="253" spans="19:20" ht="12.75">
      <c r="S253" s="16"/>
      <c r="T253" s="16"/>
    </row>
    <row r="254" spans="19:20" ht="12.75">
      <c r="S254" s="16"/>
      <c r="T254" s="16"/>
    </row>
    <row r="255" spans="19:20" ht="12.75">
      <c r="S255" s="16"/>
      <c r="T255" s="16"/>
    </row>
    <row r="256" spans="19:20" ht="12.75">
      <c r="S256" s="16"/>
      <c r="T256" s="16"/>
    </row>
    <row r="257" spans="19:20" ht="12.75">
      <c r="S257" s="16"/>
      <c r="T257" s="16"/>
    </row>
    <row r="258" spans="19:20" ht="12.75">
      <c r="S258" s="16"/>
      <c r="T258" s="16"/>
    </row>
    <row r="259" spans="19:20" ht="12.75">
      <c r="S259" s="16"/>
      <c r="T259" s="16"/>
    </row>
    <row r="260" spans="19:20" ht="12.75">
      <c r="S260" s="16"/>
      <c r="T260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H108 H80 H52 H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U87"/>
  <sheetViews>
    <sheetView zoomScalePageLayoutView="0" workbookViewId="0" topLeftCell="C1">
      <selection activeCell="H15" sqref="H15"/>
    </sheetView>
  </sheetViews>
  <sheetFormatPr defaultColWidth="11.421875" defaultRowHeight="12.75"/>
  <cols>
    <col min="1" max="1" width="17.140625" style="7" customWidth="1"/>
    <col min="2" max="2" width="18.7109375" style="0" customWidth="1"/>
    <col min="3" max="3" width="5.7109375" style="0" customWidth="1"/>
    <col min="4" max="4" width="15.7109375" style="0" customWidth="1"/>
    <col min="5" max="5" width="10.7109375" style="7" customWidth="1"/>
    <col min="6" max="6" width="15.7109375" style="0" customWidth="1"/>
    <col min="7" max="7" width="10.7109375" style="7" customWidth="1"/>
    <col min="8" max="8" width="15.7109375" style="0" customWidth="1"/>
    <col min="9" max="9" width="10.7109375" style="0" customWidth="1"/>
    <col min="10" max="10" width="15.7109375" style="0" customWidth="1"/>
    <col min="11" max="11" width="5.7109375" style="0" customWidth="1"/>
    <col min="12" max="12" width="11.7109375" style="0" customWidth="1"/>
    <col min="13" max="14" width="16.28125" style="0" customWidth="1"/>
  </cols>
  <sheetData>
    <row r="2" spans="1:18" ht="39" customHeight="1" thickBot="1">
      <c r="A2" s="83" t="s">
        <v>49</v>
      </c>
      <c r="B2" s="79"/>
      <c r="C2" s="26"/>
      <c r="D2" s="27" t="s">
        <v>28</v>
      </c>
      <c r="E2" s="27" t="s">
        <v>34</v>
      </c>
      <c r="F2" s="27" t="s">
        <v>29</v>
      </c>
      <c r="G2" s="27" t="s">
        <v>34</v>
      </c>
      <c r="H2" s="27" t="s">
        <v>30</v>
      </c>
      <c r="I2" s="27" t="s">
        <v>34</v>
      </c>
      <c r="J2" s="27" t="s">
        <v>85</v>
      </c>
      <c r="K2" s="31"/>
      <c r="L2" s="37" t="s">
        <v>5</v>
      </c>
      <c r="M2" s="61" t="s">
        <v>6</v>
      </c>
      <c r="N2" s="58" t="s">
        <v>44</v>
      </c>
      <c r="P2" s="1"/>
      <c r="Q2" s="1"/>
      <c r="R2" s="20"/>
    </row>
    <row r="3" spans="2:18" ht="13.5" thickTop="1">
      <c r="B3" s="80"/>
      <c r="D3" s="20"/>
      <c r="E3" s="2"/>
      <c r="F3" s="2"/>
      <c r="G3" s="2"/>
      <c r="H3" s="20"/>
      <c r="I3" s="20"/>
      <c r="J3" s="20"/>
      <c r="K3" s="32"/>
      <c r="L3" s="38"/>
      <c r="M3" s="38"/>
      <c r="N3" s="67"/>
      <c r="O3" s="2"/>
      <c r="P3" s="2"/>
      <c r="Q3" s="3"/>
      <c r="R3" s="20"/>
    </row>
    <row r="4" spans="2:14" ht="38.25">
      <c r="B4" s="82" t="s">
        <v>38</v>
      </c>
      <c r="K4" s="33"/>
      <c r="L4" s="39"/>
      <c r="M4" s="63"/>
      <c r="N4" s="59"/>
    </row>
    <row r="5" spans="2:14" ht="12.75">
      <c r="B5" s="80"/>
      <c r="K5" s="33"/>
      <c r="L5" s="39"/>
      <c r="M5" s="63"/>
      <c r="N5" s="59"/>
    </row>
    <row r="6" spans="1:14" ht="27.75" customHeight="1">
      <c r="A6" s="7" t="s">
        <v>62</v>
      </c>
      <c r="B6" s="80" t="s">
        <v>31</v>
      </c>
      <c r="D6" s="24" t="s">
        <v>37</v>
      </c>
      <c r="F6" s="49" t="s">
        <v>35</v>
      </c>
      <c r="H6" s="50" t="s">
        <v>35</v>
      </c>
      <c r="I6" s="112"/>
      <c r="J6" s="24" t="s">
        <v>37</v>
      </c>
      <c r="K6" s="33"/>
      <c r="L6" s="39" t="s">
        <v>24</v>
      </c>
      <c r="M6" s="63"/>
      <c r="N6" s="59"/>
    </row>
    <row r="7" spans="2:14" ht="12.75">
      <c r="B7" s="80" t="s">
        <v>2</v>
      </c>
      <c r="D7" s="19" t="s">
        <v>189</v>
      </c>
      <c r="F7" s="8" t="s">
        <v>190</v>
      </c>
      <c r="H7" s="8" t="s">
        <v>192</v>
      </c>
      <c r="I7" s="9"/>
      <c r="J7" s="19" t="s">
        <v>191</v>
      </c>
      <c r="K7" s="33"/>
      <c r="L7" s="39"/>
      <c r="M7" s="63"/>
      <c r="N7" s="59"/>
    </row>
    <row r="8" spans="2:14" ht="12.75">
      <c r="B8" s="80" t="s">
        <v>7</v>
      </c>
      <c r="D8" s="19" t="s">
        <v>15</v>
      </c>
      <c r="F8" s="8" t="s">
        <v>22</v>
      </c>
      <c r="H8" s="8" t="s">
        <v>22</v>
      </c>
      <c r="I8" s="9"/>
      <c r="J8" s="19" t="s">
        <v>15</v>
      </c>
      <c r="K8" s="33"/>
      <c r="L8" s="39"/>
      <c r="M8" s="63"/>
      <c r="N8" s="59"/>
    </row>
    <row r="9" spans="2:14" ht="12.75">
      <c r="B9" s="80" t="s">
        <v>32</v>
      </c>
      <c r="D9" s="19" t="s">
        <v>40</v>
      </c>
      <c r="E9" s="121" t="s">
        <v>188</v>
      </c>
      <c r="F9" s="8" t="s">
        <v>39</v>
      </c>
      <c r="G9" s="121" t="s">
        <v>45</v>
      </c>
      <c r="H9" s="116">
        <v>1.2</v>
      </c>
      <c r="I9" s="120">
        <v>0.3</v>
      </c>
      <c r="J9" s="117">
        <v>0.5</v>
      </c>
      <c r="K9" s="33"/>
      <c r="L9" s="39"/>
      <c r="M9" s="63">
        <f>0.5+0.3+1.2+0.4+1.2+0.3+0.5</f>
        <v>4.3999999999999995</v>
      </c>
      <c r="N9" s="59">
        <v>5.2</v>
      </c>
    </row>
    <row r="10" spans="2:14" ht="12.75">
      <c r="B10" s="80" t="s">
        <v>52</v>
      </c>
      <c r="D10" s="104">
        <v>-20.15</v>
      </c>
      <c r="F10" s="91">
        <v>-19</v>
      </c>
      <c r="H10" s="91">
        <v>-17.4</v>
      </c>
      <c r="I10" s="113"/>
      <c r="J10" s="115">
        <f>H10+I9+0.5*(H9+J9)</f>
        <v>-16.249999999999996</v>
      </c>
      <c r="K10" s="33"/>
      <c r="L10" s="39"/>
      <c r="M10" s="63"/>
      <c r="N10" s="59"/>
    </row>
    <row r="11" spans="2:14" ht="12.75">
      <c r="B11" s="80" t="s">
        <v>53</v>
      </c>
      <c r="D11" s="115">
        <v>0</v>
      </c>
      <c r="E11" s="109">
        <f>((D10-F10)^2+(D11-F11)^2)^(1/2)</f>
        <v>1.1499999999999986</v>
      </c>
      <c r="F11" s="91">
        <v>0</v>
      </c>
      <c r="G11" s="109">
        <f>((F10-H10)^2+(F11-H11)^2)^(1/2)</f>
        <v>1.6000000000000014</v>
      </c>
      <c r="H11" s="91">
        <v>0</v>
      </c>
      <c r="I11" s="109">
        <f>((H10-J10)^2+(H11-J11)^2)^(1/2)</f>
        <v>1.1500000000000021</v>
      </c>
      <c r="J11" s="115">
        <v>0</v>
      </c>
      <c r="K11" s="33"/>
      <c r="L11" s="39"/>
      <c r="M11" s="63"/>
      <c r="N11" s="59"/>
    </row>
    <row r="12" spans="2:14" ht="12.75">
      <c r="B12" s="80"/>
      <c r="I12" s="17"/>
      <c r="K12" s="33"/>
      <c r="L12" s="39"/>
      <c r="M12" s="63"/>
      <c r="N12" s="59"/>
    </row>
    <row r="13" spans="1:14" ht="27.75" customHeight="1">
      <c r="A13" s="7" t="s">
        <v>63</v>
      </c>
      <c r="B13" s="80" t="s">
        <v>31</v>
      </c>
      <c r="D13" s="49" t="s">
        <v>35</v>
      </c>
      <c r="F13" s="49" t="s">
        <v>35</v>
      </c>
      <c r="H13" s="50" t="s">
        <v>35</v>
      </c>
      <c r="I13" s="112"/>
      <c r="J13" s="112"/>
      <c r="K13" s="33"/>
      <c r="L13" s="39" t="s">
        <v>24</v>
      </c>
      <c r="M13" s="63"/>
      <c r="N13" s="59"/>
    </row>
    <row r="14" spans="2:14" ht="12.75">
      <c r="B14" s="80" t="s">
        <v>2</v>
      </c>
      <c r="D14" s="8" t="s">
        <v>195</v>
      </c>
      <c r="F14" s="8" t="s">
        <v>194</v>
      </c>
      <c r="H14" s="8" t="s">
        <v>193</v>
      </c>
      <c r="I14" s="9"/>
      <c r="J14" s="9"/>
      <c r="K14" s="33"/>
      <c r="L14" s="39"/>
      <c r="M14" s="63"/>
      <c r="N14" s="59"/>
    </row>
    <row r="15" spans="2:14" ht="12.75">
      <c r="B15" s="80" t="s">
        <v>7</v>
      </c>
      <c r="D15" s="8" t="s">
        <v>22</v>
      </c>
      <c r="F15" s="8" t="s">
        <v>22</v>
      </c>
      <c r="H15" s="8" t="s">
        <v>22</v>
      </c>
      <c r="I15" s="9"/>
      <c r="J15" s="9"/>
      <c r="K15" s="33"/>
      <c r="L15" s="39"/>
      <c r="M15" s="63"/>
      <c r="N15" s="59"/>
    </row>
    <row r="16" spans="2:14" ht="12.75">
      <c r="B16" s="80" t="s">
        <v>32</v>
      </c>
      <c r="D16" s="8" t="s">
        <v>39</v>
      </c>
      <c r="E16" s="121" t="s">
        <v>45</v>
      </c>
      <c r="F16" s="8" t="s">
        <v>39</v>
      </c>
      <c r="G16" s="121" t="s">
        <v>45</v>
      </c>
      <c r="H16" s="8" t="s">
        <v>39</v>
      </c>
      <c r="I16" s="9"/>
      <c r="J16" s="9"/>
      <c r="K16" s="33"/>
      <c r="L16" s="39"/>
      <c r="M16" s="63">
        <f>1.2+0.4+1.2+0.4+1.2</f>
        <v>4.3999999999999995</v>
      </c>
      <c r="N16" s="59">
        <v>5.2</v>
      </c>
    </row>
    <row r="17" spans="2:14" ht="12.75">
      <c r="B17" s="80" t="s">
        <v>52</v>
      </c>
      <c r="D17" s="91">
        <v>-13.7</v>
      </c>
      <c r="F17" s="91">
        <v>-12.1</v>
      </c>
      <c r="H17" s="91">
        <v>-10.5</v>
      </c>
      <c r="I17" s="113"/>
      <c r="J17" s="113"/>
      <c r="K17" s="33"/>
      <c r="L17" s="39"/>
      <c r="M17" s="63"/>
      <c r="N17" s="59"/>
    </row>
    <row r="18" spans="2:14" ht="12.75">
      <c r="B18" s="80" t="s">
        <v>53</v>
      </c>
      <c r="D18" s="91">
        <v>0</v>
      </c>
      <c r="E18" s="109">
        <f>((D17-F17)^2+(D18-F18)^2)^(1/2)</f>
        <v>1.5999999999999996</v>
      </c>
      <c r="F18" s="91">
        <v>0</v>
      </c>
      <c r="G18" s="109">
        <f>((F17-H17)^2+(F18-H18)^2)^(1/2)</f>
        <v>1.5999999999999996</v>
      </c>
      <c r="H18" s="91">
        <v>0</v>
      </c>
      <c r="I18" s="113"/>
      <c r="J18" s="113"/>
      <c r="K18" s="33"/>
      <c r="L18" s="39"/>
      <c r="M18" s="63"/>
      <c r="N18" s="59"/>
    </row>
    <row r="19" spans="2:14" ht="12.75">
      <c r="B19" s="80"/>
      <c r="I19" s="17"/>
      <c r="J19" s="17"/>
      <c r="K19" s="33"/>
      <c r="L19" s="39"/>
      <c r="M19" s="63"/>
      <c r="N19" s="59"/>
    </row>
    <row r="20" spans="1:14" ht="27.75" customHeight="1">
      <c r="A20" s="7" t="s">
        <v>64</v>
      </c>
      <c r="B20" s="80" t="s">
        <v>31</v>
      </c>
      <c r="D20" s="49" t="s">
        <v>35</v>
      </c>
      <c r="F20" s="49" t="s">
        <v>35</v>
      </c>
      <c r="H20" s="50" t="s">
        <v>35</v>
      </c>
      <c r="I20" s="112"/>
      <c r="J20" s="112"/>
      <c r="K20" s="33"/>
      <c r="L20" s="39" t="s">
        <v>24</v>
      </c>
      <c r="M20" s="63"/>
      <c r="N20" s="59"/>
    </row>
    <row r="21" spans="2:14" ht="12.75">
      <c r="B21" s="80" t="s">
        <v>2</v>
      </c>
      <c r="D21" s="8" t="s">
        <v>196</v>
      </c>
      <c r="F21" s="8" t="s">
        <v>197</v>
      </c>
      <c r="H21" s="8" t="s">
        <v>198</v>
      </c>
      <c r="I21" s="9"/>
      <c r="J21" s="9"/>
      <c r="K21" s="33"/>
      <c r="L21" s="39"/>
      <c r="M21" s="63"/>
      <c r="N21" s="59"/>
    </row>
    <row r="22" spans="2:14" ht="12.75">
      <c r="B22" s="80" t="s">
        <v>7</v>
      </c>
      <c r="D22" s="8" t="s">
        <v>22</v>
      </c>
      <c r="F22" s="8" t="s">
        <v>22</v>
      </c>
      <c r="H22" s="8" t="s">
        <v>22</v>
      </c>
      <c r="I22" s="9"/>
      <c r="J22" s="9"/>
      <c r="K22" s="33"/>
      <c r="L22" s="39"/>
      <c r="M22" s="63"/>
      <c r="N22" s="59"/>
    </row>
    <row r="23" spans="2:14" ht="12.75">
      <c r="B23" s="80" t="s">
        <v>32</v>
      </c>
      <c r="D23" s="8" t="s">
        <v>39</v>
      </c>
      <c r="E23" s="121" t="s">
        <v>45</v>
      </c>
      <c r="F23" s="8" t="s">
        <v>39</v>
      </c>
      <c r="G23" s="121" t="s">
        <v>45</v>
      </c>
      <c r="H23" s="8" t="s">
        <v>39</v>
      </c>
      <c r="I23" s="9"/>
      <c r="J23" s="9"/>
      <c r="K23" s="33"/>
      <c r="L23" s="39"/>
      <c r="M23" s="63">
        <f>1.2+0.4+1.2+0.4+1.2</f>
        <v>4.3999999999999995</v>
      </c>
      <c r="N23" s="59">
        <v>5.2</v>
      </c>
    </row>
    <row r="24" spans="2:14" ht="12.75">
      <c r="B24" s="80" t="s">
        <v>52</v>
      </c>
      <c r="D24" s="91">
        <v>-5.8</v>
      </c>
      <c r="F24" s="91">
        <v>-4.2</v>
      </c>
      <c r="H24" s="91">
        <v>-2.6</v>
      </c>
      <c r="I24" s="113"/>
      <c r="J24" s="113"/>
      <c r="K24" s="33"/>
      <c r="L24" s="39"/>
      <c r="M24" s="72"/>
      <c r="N24" s="68"/>
    </row>
    <row r="25" spans="2:14" ht="12.75">
      <c r="B25" s="80" t="s">
        <v>53</v>
      </c>
      <c r="D25" s="91">
        <v>0</v>
      </c>
      <c r="E25" s="109">
        <f>((D24-F24)^2+(D25-F25)^2)^(1/2)</f>
        <v>1.5999999999999996</v>
      </c>
      <c r="F25" s="91">
        <v>0</v>
      </c>
      <c r="G25" s="109">
        <f>((F24-H24)^2+(F25-H25)^2)^(1/2)</f>
        <v>1.6</v>
      </c>
      <c r="H25" s="91">
        <v>0</v>
      </c>
      <c r="I25" s="113"/>
      <c r="J25" s="113"/>
      <c r="K25" s="33"/>
      <c r="L25" s="39"/>
      <c r="M25" s="72"/>
      <c r="N25" s="68"/>
    </row>
    <row r="26" spans="2:14" ht="12.75">
      <c r="B26" s="80"/>
      <c r="I26" s="17"/>
      <c r="K26" s="33"/>
      <c r="L26" s="39"/>
      <c r="M26" s="72"/>
      <c r="N26" s="68"/>
    </row>
    <row r="27" spans="2:14" ht="12.75">
      <c r="B27" s="80"/>
      <c r="K27" s="33"/>
      <c r="L27" s="39"/>
      <c r="M27" s="72"/>
      <c r="N27" s="68"/>
    </row>
    <row r="28" spans="2:18" ht="12.75">
      <c r="B28" s="81" t="s">
        <v>14</v>
      </c>
      <c r="D28" s="20"/>
      <c r="E28" s="2"/>
      <c r="F28" s="2"/>
      <c r="G28" s="2"/>
      <c r="H28" s="20"/>
      <c r="I28" s="20"/>
      <c r="J28" s="20"/>
      <c r="K28" s="32"/>
      <c r="L28" s="38"/>
      <c r="M28" s="73"/>
      <c r="N28" s="69"/>
      <c r="O28" s="2"/>
      <c r="P28" s="2"/>
      <c r="Q28" s="3"/>
      <c r="R28" s="20"/>
    </row>
    <row r="29" spans="2:14" ht="12.75">
      <c r="B29" s="80"/>
      <c r="K29" s="33"/>
      <c r="L29" s="39"/>
      <c r="M29" s="72"/>
      <c r="N29" s="68"/>
    </row>
    <row r="30" spans="1:14" s="21" customFormat="1" ht="27.75" customHeight="1">
      <c r="A30" s="7" t="s">
        <v>61</v>
      </c>
      <c r="B30" s="84" t="s">
        <v>31</v>
      </c>
      <c r="D30" s="24" t="s">
        <v>37</v>
      </c>
      <c r="E30" s="22"/>
      <c r="F30" s="23" t="s">
        <v>36</v>
      </c>
      <c r="G30" s="22"/>
      <c r="K30" s="34"/>
      <c r="L30" s="40" t="s">
        <v>8</v>
      </c>
      <c r="M30" s="74"/>
      <c r="N30" s="70"/>
    </row>
    <row r="31" spans="2:21" ht="12.75">
      <c r="B31" s="80" t="s">
        <v>2</v>
      </c>
      <c r="D31" s="19" t="s">
        <v>199</v>
      </c>
      <c r="F31" s="11" t="s">
        <v>200</v>
      </c>
      <c r="K31" s="35"/>
      <c r="L31" s="41"/>
      <c r="M31" s="75"/>
      <c r="N31" s="71"/>
      <c r="O31" s="9"/>
      <c r="P31" s="9"/>
      <c r="Q31" s="9"/>
      <c r="R31" s="13"/>
      <c r="U31" s="16"/>
    </row>
    <row r="32" spans="2:21" ht="12.75">
      <c r="B32" s="80" t="s">
        <v>7</v>
      </c>
      <c r="D32" s="19" t="s">
        <v>15</v>
      </c>
      <c r="F32" s="11" t="s">
        <v>12</v>
      </c>
      <c r="K32" s="35"/>
      <c r="L32" s="41"/>
      <c r="M32" s="75"/>
      <c r="N32" s="71"/>
      <c r="O32" s="9"/>
      <c r="P32" s="9"/>
      <c r="Q32" s="9"/>
      <c r="R32" s="13"/>
      <c r="U32" s="16"/>
    </row>
    <row r="33" spans="2:21" ht="12.75">
      <c r="B33" s="80" t="s">
        <v>32</v>
      </c>
      <c r="D33" s="117">
        <v>0.5</v>
      </c>
      <c r="E33" s="7" t="s">
        <v>46</v>
      </c>
      <c r="F33" s="119">
        <v>0.5</v>
      </c>
      <c r="K33" s="35"/>
      <c r="L33" s="41"/>
      <c r="M33" s="75">
        <f>0.5+0.25+0.5</f>
        <v>1.25</v>
      </c>
      <c r="N33" s="71">
        <v>2</v>
      </c>
      <c r="O33" s="9"/>
      <c r="P33" s="9"/>
      <c r="Q33" s="9"/>
      <c r="R33" s="13"/>
      <c r="U33" s="16"/>
    </row>
    <row r="34" spans="2:21" ht="12.75">
      <c r="B34" s="80"/>
      <c r="D34" s="18"/>
      <c r="F34" s="13"/>
      <c r="K34" s="35"/>
      <c r="L34" s="41"/>
      <c r="M34" s="75"/>
      <c r="N34" s="71"/>
      <c r="O34" s="9"/>
      <c r="P34" s="9"/>
      <c r="Q34" s="9"/>
      <c r="R34" s="13"/>
      <c r="U34" s="16"/>
    </row>
    <row r="35" spans="2:21" ht="12.75">
      <c r="B35" s="80"/>
      <c r="D35" s="12"/>
      <c r="F35" s="13"/>
      <c r="H35" s="12"/>
      <c r="I35" s="12"/>
      <c r="J35" s="12"/>
      <c r="K35" s="36"/>
      <c r="L35" s="42"/>
      <c r="M35" s="72"/>
      <c r="N35" s="68"/>
      <c r="O35" s="7"/>
      <c r="P35" s="7"/>
      <c r="Q35" s="7"/>
      <c r="R35" s="12"/>
      <c r="U35" s="16"/>
    </row>
    <row r="36" spans="2:14" ht="12.75">
      <c r="B36" s="81" t="s">
        <v>17</v>
      </c>
      <c r="K36" s="33"/>
      <c r="L36" s="39"/>
      <c r="M36" s="72"/>
      <c r="N36" s="68"/>
    </row>
    <row r="37" spans="2:14" ht="12.75">
      <c r="B37" s="80"/>
      <c r="K37" s="33"/>
      <c r="L37" s="39"/>
      <c r="M37" s="72"/>
      <c r="N37" s="68"/>
    </row>
    <row r="38" spans="1:14" ht="27.75" customHeight="1">
      <c r="A38" s="7" t="s">
        <v>65</v>
      </c>
      <c r="B38" s="80" t="s">
        <v>31</v>
      </c>
      <c r="D38" s="49" t="s">
        <v>41</v>
      </c>
      <c r="F38" s="50" t="s">
        <v>41</v>
      </c>
      <c r="K38" s="33"/>
      <c r="L38" s="39" t="s">
        <v>8</v>
      </c>
      <c r="M38" s="63"/>
      <c r="N38" s="59"/>
    </row>
    <row r="39" spans="2:14" ht="12.75">
      <c r="B39" s="80" t="s">
        <v>2</v>
      </c>
      <c r="D39" s="8" t="s">
        <v>203</v>
      </c>
      <c r="F39" s="8" t="s">
        <v>201</v>
      </c>
      <c r="K39" s="33"/>
      <c r="L39" s="39"/>
      <c r="M39" s="63"/>
      <c r="N39" s="59"/>
    </row>
    <row r="40" spans="2:14" ht="12.75">
      <c r="B40" s="80" t="s">
        <v>7</v>
      </c>
      <c r="D40" s="8" t="s">
        <v>18</v>
      </c>
      <c r="F40" s="8" t="s">
        <v>18</v>
      </c>
      <c r="K40" s="33"/>
      <c r="L40" s="39"/>
      <c r="M40" s="63"/>
      <c r="N40" s="59"/>
    </row>
    <row r="41" spans="2:14" ht="12.75">
      <c r="B41" s="80" t="s">
        <v>32</v>
      </c>
      <c r="D41" s="8" t="s">
        <v>42</v>
      </c>
      <c r="E41" s="7" t="s">
        <v>46</v>
      </c>
      <c r="F41" s="8" t="s">
        <v>42</v>
      </c>
      <c r="K41" s="33"/>
      <c r="L41" s="39"/>
      <c r="M41" s="63">
        <f>0.8+0.25+0.8</f>
        <v>1.85</v>
      </c>
      <c r="N41" s="59">
        <v>2.6</v>
      </c>
    </row>
    <row r="42" spans="2:14" ht="12.75">
      <c r="B42" s="80" t="s">
        <v>52</v>
      </c>
      <c r="D42" s="103">
        <v>140.9308</v>
      </c>
      <c r="F42" s="103">
        <v>141.97185</v>
      </c>
      <c r="K42" s="33"/>
      <c r="L42" s="39"/>
      <c r="M42" s="72"/>
      <c r="N42" s="68"/>
    </row>
    <row r="43" spans="2:14" ht="12.75">
      <c r="B43" s="80" t="s">
        <v>53</v>
      </c>
      <c r="D43" s="103">
        <v>-134.23145</v>
      </c>
      <c r="E43" s="109">
        <f>((D42-F42)^2+(D43-F43)^2)^(1/2)</f>
        <v>1.0500322875988013</v>
      </c>
      <c r="F43" s="103">
        <v>-134.3685</v>
      </c>
      <c r="K43" s="33"/>
      <c r="L43" s="39"/>
      <c r="M43" s="72"/>
      <c r="N43" s="68"/>
    </row>
    <row r="44" spans="2:14" ht="12.75">
      <c r="B44" s="80" t="s">
        <v>3</v>
      </c>
      <c r="D44" s="10" t="s">
        <v>204</v>
      </c>
      <c r="F44" s="10" t="s">
        <v>202</v>
      </c>
      <c r="K44" s="33"/>
      <c r="L44" s="39"/>
      <c r="M44" s="72"/>
      <c r="N44" s="68"/>
    </row>
    <row r="45" spans="1:14" ht="13.5" thickBot="1">
      <c r="A45" s="85"/>
      <c r="B45" s="79" t="s">
        <v>7</v>
      </c>
      <c r="C45" s="26"/>
      <c r="D45" s="56" t="s">
        <v>20</v>
      </c>
      <c r="E45" s="52"/>
      <c r="F45" s="56" t="s">
        <v>20</v>
      </c>
      <c r="G45" s="52"/>
      <c r="H45" s="52"/>
      <c r="I45" s="52"/>
      <c r="J45" s="52"/>
      <c r="K45" s="45"/>
      <c r="L45" s="54"/>
      <c r="M45" s="77"/>
      <c r="N45" s="76"/>
    </row>
    <row r="46" spans="13:14" ht="13.5" thickTop="1">
      <c r="M46" s="25"/>
      <c r="N46" s="25"/>
    </row>
    <row r="47" spans="13:14" ht="12.75">
      <c r="M47" s="25"/>
      <c r="N47" s="25"/>
    </row>
    <row r="48" spans="13:14" ht="12.75">
      <c r="M48" s="25"/>
      <c r="N48" s="25"/>
    </row>
    <row r="49" spans="13:14" ht="12.75">
      <c r="M49" s="25"/>
      <c r="N49" s="25"/>
    </row>
    <row r="50" spans="13:14" ht="12.75">
      <c r="M50" s="16"/>
      <c r="N50" s="16"/>
    </row>
    <row r="51" spans="13:14" ht="12.75">
      <c r="M51" s="16"/>
      <c r="N51" s="16"/>
    </row>
    <row r="52" spans="13:14" ht="12.75">
      <c r="M52" s="16"/>
      <c r="N52" s="16"/>
    </row>
    <row r="53" spans="13:14" ht="12.75">
      <c r="M53" s="16"/>
      <c r="N53" s="16"/>
    </row>
    <row r="54" spans="13:14" ht="12.75">
      <c r="M54" s="16"/>
      <c r="N54" s="16"/>
    </row>
    <row r="55" spans="13:14" ht="12.75">
      <c r="M55" s="16"/>
      <c r="N55" s="16"/>
    </row>
    <row r="56" spans="13:14" ht="12.75">
      <c r="M56" s="16"/>
      <c r="N56" s="16"/>
    </row>
    <row r="57" spans="13:14" ht="12.75">
      <c r="M57" s="16"/>
      <c r="N57" s="16"/>
    </row>
    <row r="58" spans="13:14" ht="12.75">
      <c r="M58" s="16"/>
      <c r="N58" s="16"/>
    </row>
    <row r="59" spans="13:14" ht="12.75">
      <c r="M59" s="16"/>
      <c r="N59" s="16"/>
    </row>
    <row r="60" spans="13:14" ht="12.75">
      <c r="M60" s="16"/>
      <c r="N60" s="16"/>
    </row>
    <row r="61" spans="13:14" ht="12.75">
      <c r="M61" s="16"/>
      <c r="N61" s="16"/>
    </row>
    <row r="62" spans="13:14" ht="12.75">
      <c r="M62" s="16"/>
      <c r="N62" s="16"/>
    </row>
    <row r="63" spans="13:14" ht="12.75">
      <c r="M63" s="16"/>
      <c r="N63" s="16"/>
    </row>
    <row r="64" spans="13:14" ht="12.75">
      <c r="M64" s="16"/>
      <c r="N64" s="16"/>
    </row>
    <row r="65" spans="13:14" ht="12.75">
      <c r="M65" s="16"/>
      <c r="N65" s="16"/>
    </row>
    <row r="66" spans="13:14" ht="12.75">
      <c r="M66" s="16"/>
      <c r="N66" s="16"/>
    </row>
    <row r="67" spans="13:14" ht="12.75">
      <c r="M67" s="16"/>
      <c r="N67" s="16"/>
    </row>
    <row r="68" spans="13:14" ht="12.75">
      <c r="M68" s="16"/>
      <c r="N68" s="16"/>
    </row>
    <row r="69" spans="13:14" ht="12.75">
      <c r="M69" s="16"/>
      <c r="N69" s="16"/>
    </row>
    <row r="70" spans="13:14" ht="12.75">
      <c r="M70" s="16"/>
      <c r="N70" s="16"/>
    </row>
    <row r="71" spans="13:14" ht="12.75">
      <c r="M71" s="16"/>
      <c r="N71" s="16"/>
    </row>
    <row r="72" spans="13:14" ht="12.75">
      <c r="M72" s="16"/>
      <c r="N72" s="16"/>
    </row>
    <row r="73" spans="13:14" ht="12.75">
      <c r="M73" s="16"/>
      <c r="N73" s="16"/>
    </row>
    <row r="74" spans="13:14" ht="12.75">
      <c r="M74" s="16"/>
      <c r="N74" s="16"/>
    </row>
    <row r="75" spans="13:14" ht="12.75">
      <c r="M75" s="16"/>
      <c r="N75" s="16"/>
    </row>
    <row r="76" spans="13:14" ht="12.75">
      <c r="M76" s="16"/>
      <c r="N76" s="16"/>
    </row>
    <row r="77" spans="13:14" ht="12.75">
      <c r="M77" s="16"/>
      <c r="N77" s="16"/>
    </row>
    <row r="78" spans="13:14" ht="12.75">
      <c r="M78" s="16"/>
      <c r="N78" s="16"/>
    </row>
    <row r="79" spans="13:14" ht="12.75">
      <c r="M79" s="16"/>
      <c r="N79" s="16"/>
    </row>
    <row r="80" spans="13:14" ht="12.75">
      <c r="M80" s="16"/>
      <c r="N80" s="16"/>
    </row>
    <row r="81" spans="13:14" ht="12.75">
      <c r="M81" s="16"/>
      <c r="N81" s="16"/>
    </row>
    <row r="82" spans="13:14" ht="12.75">
      <c r="M82" s="16"/>
      <c r="N82" s="16"/>
    </row>
    <row r="83" spans="13:14" ht="12.75">
      <c r="M83" s="16"/>
      <c r="N83" s="16"/>
    </row>
    <row r="84" spans="13:14" ht="12.75">
      <c r="M84" s="16"/>
      <c r="N84" s="16"/>
    </row>
    <row r="85" spans="13:14" ht="12.75">
      <c r="M85" s="16"/>
      <c r="N85" s="16"/>
    </row>
    <row r="86" spans="13:14" ht="12.75">
      <c r="M86" s="16"/>
      <c r="N86" s="16"/>
    </row>
    <row r="87" spans="13:14" ht="12.75">
      <c r="M87" s="16"/>
      <c r="N87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GSI Darmstadt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leibrock</dc:creator>
  <cp:keywords/>
  <dc:description/>
  <cp:lastModifiedBy>Mueller, Hans Dr.</cp:lastModifiedBy>
  <cp:lastPrinted>2010-09-01T08:57:30Z</cp:lastPrinted>
  <dcterms:created xsi:type="dcterms:W3CDTF">2008-06-18T14:52:53Z</dcterms:created>
  <dcterms:modified xsi:type="dcterms:W3CDTF">2015-11-19T08:19:34Z</dcterms:modified>
  <cp:category/>
  <cp:version/>
  <cp:contentType/>
  <cp:contentStatus/>
</cp:coreProperties>
</file>